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liascenttrial-my.sharepoint.com/personal/ddonley_reliascent_com/Documents/Donley Clients/Dawnbreaker DOE/FOA 8_22/"/>
    </mc:Choice>
  </mc:AlternateContent>
  <xr:revisionPtr revIDLastSave="177" documentId="11_7F54F82714346A26EC32E12EE980CC9F4140EE47" xr6:coauthVersionLast="47" xr6:coauthVersionMax="47" xr10:uidLastSave="{9C3AFCA9-380D-4D88-B13E-C6AFB70BD01E}"/>
  <bookViews>
    <workbookView minimized="1" xWindow="3300" yWindow="3180" windowWidth="14400" windowHeight="7360" firstSheet="3" activeTab="3" xr2:uid="{00000000-000D-0000-FFFF-FFFF00000000}"/>
  </bookViews>
  <sheets>
    <sheet name="Instructions" sheetId="3" r:id="rId1"/>
    <sheet name="Basics" sheetId="10" r:id="rId2"/>
    <sheet name="FAR" sheetId="11" r:id="rId3"/>
    <sheet name="Input Tab" sheetId="1" r:id="rId4"/>
    <sheet name="PDF" sheetId="9" r:id="rId5"/>
    <sheet name="Fringe as Direct" sheetId="2" r:id="rId6"/>
    <sheet name="2-Rate" sheetId="5" r:id="rId7"/>
    <sheet name="2-Rate FR" sheetId="6" r:id="rId8"/>
    <sheet name="Compare" sheetId="7" r:id="rId9"/>
    <sheet name="LDexpanded" sheetId="8" r:id="rId10"/>
  </sheets>
  <definedNames>
    <definedName name="_xlnm.Print_Titles" localSheetId="3">'Input Tab'!$A:$C,'Input Tab'!$1:$2</definedName>
    <definedName name="QB_COLUMN_59200" localSheetId="3" hidden="1">'Input Tab'!#REF!</definedName>
    <definedName name="QB_COLUMN_62210" localSheetId="3" hidden="1">'Input Tab'!$D$2</definedName>
    <definedName name="QB_DATA_0" localSheetId="3" hidden="1">'Input Tab'!#REF!,'Input Tab'!#REF!,'Input Tab'!#REF!,'Input Tab'!#REF!,'Input Tab'!#REF!,'Input Tab'!$4:$4,'Input Tab'!$5:$5,'Input Tab'!#REF!,'Input Tab'!$6:$6,'Input Tab'!$7:$7,'Input Tab'!$8:$8,'Input Tab'!$9:$9,'Input Tab'!$10:$10,'Input Tab'!$11:$11,'Input Tab'!#REF!,'Input Tab'!#REF!</definedName>
    <definedName name="QB_DATA_1" localSheetId="3" hidden="1">'Input Tab'!#REF!,'Input Tab'!#REF!,'Input Tab'!#REF!,'Input Tab'!#REF!,'Input Tab'!#REF!,'Input Tab'!#REF!,'Input Tab'!#REF!,'Input Tab'!$12:$12,'Input Tab'!$18:$18,'Input Tab'!$19:$19,'Input Tab'!$20:$20,'Input Tab'!$21:$21,'Input Tab'!$22:$22,'Input Tab'!$23:$23,'Input Tab'!$24:$24,'Input Tab'!$25:$25</definedName>
    <definedName name="QB_DATA_10" localSheetId="3" hidden="1">'Input Tab'!$145:$145,'Input Tab'!$148:$148,'Input Tab'!#REF!,'Input Tab'!#REF!,'Input Tab'!#REF!,'Input Tab'!#REF!,'Input Tab'!$149:$149,'Input Tab'!#REF!,'Input Tab'!$150:$150,'Input Tab'!$151:$151,'Input Tab'!$152:$152,'Input Tab'!$153:$153,'Input Tab'!$156:$156,'Input Tab'!$157:$157,'Input Tab'!$158:$158,'Input Tab'!$159:$159</definedName>
    <definedName name="QB_DATA_11" localSheetId="3" hidden="1">'Input Tab'!$160:$160,'Input Tab'!$161:$161,'Input Tab'!$162:$162,'Input Tab'!$163:$163,'Input Tab'!$164:$164,'Input Tab'!$165:$165,'Input Tab'!$166:$166,'Input Tab'!$167:$167,'Input Tab'!$168:$168,'Input Tab'!$169:$169,'Input Tab'!$170:$170,'Input Tab'!$171:$171,'Input Tab'!$173:$173,'Input Tab'!$174:$174,'Input Tab'!$175:$175,'Input Tab'!#REF!</definedName>
    <definedName name="QB_DATA_12" localSheetId="3" hidden="1">'Input Tab'!#REF!</definedName>
    <definedName name="QB_DATA_2" localSheetId="3" hidden="1">'Input Tab'!$26:$26,'Input Tab'!$27:$27,'Input Tab'!$28:$28,'Input Tab'!$29:$29,'Input Tab'!$30:$30,'Input Tab'!$31:$31,'Input Tab'!$32:$32,'Input Tab'!$34:$34,'Input Tab'!$36:$36,'Input Tab'!$37:$37,'Input Tab'!$38:$38,'Input Tab'!$39:$39,'Input Tab'!$40:$40,'Input Tab'!$41:$41,'Input Tab'!$42:$42,'Input Tab'!$43:$43</definedName>
    <definedName name="QB_DATA_3" localSheetId="3" hidden="1">'Input Tab'!$44:$44,'Input Tab'!$45:$45,'Input Tab'!$46:$46,'Input Tab'!$47:$47,'Input Tab'!$48:$48,'Input Tab'!$49:$49,'Input Tab'!$50:$50,'Input Tab'!$51:$51,'Input Tab'!$52:$52,'Input Tab'!$53:$53,'Input Tab'!$55:$55,'Input Tab'!$57:$57,'Input Tab'!#REF!,'Input Tab'!#REF!,'Input Tab'!$58:$58,'Input Tab'!$59:$59</definedName>
    <definedName name="QB_DATA_4" localSheetId="3" hidden="1">'Input Tab'!$60:$60,'Input Tab'!$61:$61,'Input Tab'!$62:$62,'Input Tab'!$63:$63,'Input Tab'!#REF!,'Input Tab'!$64:$64,'Input Tab'!$65:$65,'Input Tab'!$66:$66,'Input Tab'!$67:$67,'Input Tab'!$68:$68,'Input Tab'!$69:$69,'Input Tab'!$70:$70,'Input Tab'!#REF!,'Input Tab'!$71:$71,'Input Tab'!$72:$72,'Input Tab'!$73:$73</definedName>
    <definedName name="QB_DATA_5" localSheetId="3" hidden="1">'Input Tab'!$74:$74,'Input Tab'!$76:$76,'Input Tab'!$78:$78,'Input Tab'!#REF!,'Input Tab'!#REF!,'Input Tab'!$79:$79,'Input Tab'!$80:$80,'Input Tab'!$81:$81,'Input Tab'!$82:$82,'Input Tab'!$83:$83,'Input Tab'!$84:$84,'Input Tab'!$85:$85,'Input Tab'!#REF!,'Input Tab'!$86:$86,'Input Tab'!$87:$87,'Input Tab'!$88:$88</definedName>
    <definedName name="QB_DATA_6" localSheetId="3" hidden="1">'Input Tab'!$89:$89,'Input Tab'!$90:$90,'Input Tab'!$91:$91,'Input Tab'!#REF!,'Input Tab'!$92:$92,'Input Tab'!$93:$93,'Input Tab'!$94:$94,'Input Tab'!$95:$95,'Input Tab'!$97:$97,'Input Tab'!$99:$99,'Input Tab'!#REF!,'Input Tab'!#REF!,'Input Tab'!#REF!,'Input Tab'!$100:$100,'Input Tab'!$101:$101,'Input Tab'!#REF!</definedName>
    <definedName name="QB_DATA_7" localSheetId="3" hidden="1">'Input Tab'!$102:$102,'Input Tab'!$103:$103,'Input Tab'!$104:$104,'Input Tab'!$105:$105,'Input Tab'!$106:$106,'Input Tab'!$107:$107,'Input Tab'!$108:$108,'Input Tab'!$109:$109,'Input Tab'!$110:$110,'Input Tab'!$111:$111,'Input Tab'!$112:$112,'Input Tab'!$113:$113,'Input Tab'!$114:$114,'Input Tab'!$117:$117,'Input Tab'!#REF!,'Input Tab'!#REF!</definedName>
    <definedName name="QB_DATA_8" localSheetId="3" hidden="1">'Input Tab'!$118:$118,'Input Tab'!$119:$119,'Input Tab'!$120:$120,'Input Tab'!$121:$121,'Input Tab'!$122:$122,'Input Tab'!$123:$123,'Input Tab'!$124:$124,'Input Tab'!$125:$125,'Input Tab'!#REF!,'Input Tab'!$126:$126,'Input Tab'!$127:$127,'Input Tab'!$128:$128,'Input Tab'!$129:$129,'Input Tab'!$130:$130,'Input Tab'!$131:$131,'Input Tab'!$132:$132</definedName>
    <definedName name="QB_DATA_9" localSheetId="3" hidden="1">'Input Tab'!$133:$133,'Input Tab'!#REF!,'Input Tab'!$134:$134,'Input Tab'!$135:$135,'Input Tab'!$136:$136,'Input Tab'!$137:$137,'Input Tab'!$140:$140,'Input Tab'!#REF!,'Input Tab'!#REF!,'Input Tab'!#REF!,'Input Tab'!#REF!,'Input Tab'!$141:$141,'Input Tab'!#REF!,'Input Tab'!$142:$142,'Input Tab'!$143:$143,'Input Tab'!$144:$144</definedName>
    <definedName name="QB_FORMULA_0" localSheetId="3" hidden="1">'Input Tab'!#REF!,'Input Tab'!#REF!,'Input Tab'!#REF!,'Input Tab'!#REF!,'Input Tab'!#REF!,'Input Tab'!#REF!,'Input Tab'!#REF!,'Input Tab'!$D$13,'Input Tab'!#REF!,'Input Tab'!$D$14,'Input Tab'!#REF!,'Input Tab'!$D$15,'Input Tab'!#REF!,'Input Tab'!$D$33,'Input Tab'!#REF!,'Input Tab'!$D$54</definedName>
    <definedName name="QB_FORMULA_1" localSheetId="3" hidden="1">'Input Tab'!#REF!,'Input Tab'!$D$75,'Input Tab'!#REF!,'Input Tab'!$D$96,'Input Tab'!#REF!,'Input Tab'!$D$115,'Input Tab'!#REF!,'Input Tab'!$D$138,'Input Tab'!#REF!,'Input Tab'!$D$146,'Input Tab'!#REF!,'Input Tab'!$D$154,'Input Tab'!#REF!,'Input Tab'!$D$172,'Input Tab'!#REF!,'Input Tab'!$D$176</definedName>
    <definedName name="QB_FORMULA_2" localSheetId="3" hidden="1">'Input Tab'!#REF!,'Input Tab'!#REF!,'Input Tab'!#REF!,'Input Tab'!#REF!,'Input Tab'!#REF!,'Input Tab'!#REF!,'Input Tab'!#REF!,'Input Tab'!#REF!,'Input Tab'!#REF!,'Input Tab'!#REF!</definedName>
    <definedName name="QB_ROW_100250" localSheetId="3" hidden="1">'Input Tab'!$C$24</definedName>
    <definedName name="QB_ROW_101250" localSheetId="3" hidden="1">'Input Tab'!$C$25</definedName>
    <definedName name="QB_ROW_102250" localSheetId="3" hidden="1">'Input Tab'!$C$26</definedName>
    <definedName name="QB_ROW_103250" localSheetId="3" hidden="1">'Input Tab'!$C$27</definedName>
    <definedName name="QB_ROW_104250" localSheetId="3" hidden="1">'Input Tab'!$C$28</definedName>
    <definedName name="QB_ROW_105240" localSheetId="3" hidden="1">'Input Tab'!$B$34</definedName>
    <definedName name="QB_ROW_107250" localSheetId="3" hidden="1">'Input Tab'!#REF!</definedName>
    <definedName name="QB_ROW_111250" localSheetId="3" hidden="1">'Input Tab'!#REF!</definedName>
    <definedName name="QB_ROW_112040" localSheetId="3" hidden="1">'Input Tab'!$B$35</definedName>
    <definedName name="QB_ROW_112250" localSheetId="3" hidden="1">'Input Tab'!$C$53</definedName>
    <definedName name="QB_ROW_112340" localSheetId="3" hidden="1">'Input Tab'!$B$54</definedName>
    <definedName name="QB_ROW_114250" localSheetId="3" hidden="1">'Input Tab'!$C$36</definedName>
    <definedName name="QB_ROW_115250" localSheetId="3" hidden="1">'Input Tab'!$C$37</definedName>
    <definedName name="QB_ROW_117250" localSheetId="3" hidden="1">'Input Tab'!$C$38</definedName>
    <definedName name="QB_ROW_123250" localSheetId="3" hidden="1">'Input Tab'!$C$43</definedName>
    <definedName name="QB_ROW_125250" localSheetId="3" hidden="1">'Input Tab'!$C$45</definedName>
    <definedName name="QB_ROW_126250" localSheetId="3" hidden="1">'Input Tab'!$C$46</definedName>
    <definedName name="QB_ROW_127250" localSheetId="3" hidden="1">'Input Tab'!$C$48</definedName>
    <definedName name="QB_ROW_137250" localSheetId="3" hidden="1">'Input Tab'!$C$5</definedName>
    <definedName name="QB_ROW_153250" localSheetId="3" hidden="1">'Input Tab'!$C$164</definedName>
    <definedName name="QB_ROW_159240" localSheetId="3" hidden="1">'Input Tab'!$B$55</definedName>
    <definedName name="QB_ROW_160250" localSheetId="3" hidden="1">'Input Tab'!#REF!</definedName>
    <definedName name="QB_ROW_163250" localSheetId="3" hidden="1">'Input Tab'!#REF!</definedName>
    <definedName name="QB_ROW_165250" localSheetId="3" hidden="1">'Input Tab'!#REF!</definedName>
    <definedName name="QB_ROW_168250" localSheetId="3" hidden="1">'Input Tab'!$C$169</definedName>
    <definedName name="QB_ROW_172040" localSheetId="3" hidden="1">'Input Tab'!$B$98</definedName>
    <definedName name="QB_ROW_172250" localSheetId="3" hidden="1">'Input Tab'!$C$114</definedName>
    <definedName name="QB_ROW_172340" localSheetId="3" hidden="1">'Input Tab'!$B$115</definedName>
    <definedName name="QB_ROW_173250" localSheetId="3" hidden="1">'Input Tab'!#REF!</definedName>
    <definedName name="QB_ROW_174250" localSheetId="3" hidden="1">'Input Tab'!#REF!</definedName>
    <definedName name="QB_ROW_175040" localSheetId="3" hidden="1">'Input Tab'!$B$155</definedName>
    <definedName name="QB_ROW_175250" localSheetId="3" hidden="1">'Input Tab'!$C$171</definedName>
    <definedName name="QB_ROW_175340" localSheetId="3" hidden="1">'Input Tab'!$B$172</definedName>
    <definedName name="QB_ROW_177250" localSheetId="3" hidden="1">'Input Tab'!$C$157</definedName>
    <definedName name="QB_ROW_178250" localSheetId="3" hidden="1">'Input Tab'!$C$158</definedName>
    <definedName name="QB_ROW_179250" localSheetId="3" hidden="1">'Input Tab'!$C$159</definedName>
    <definedName name="QB_ROW_180250" localSheetId="3" hidden="1">'Input Tab'!$C$160</definedName>
    <definedName name="QB_ROW_181250" localSheetId="3" hidden="1">'Input Tab'!$C$161</definedName>
    <definedName name="QB_ROW_182250" localSheetId="3" hidden="1">'Input Tab'!$C$162</definedName>
    <definedName name="QB_ROW_18301" localSheetId="3" hidden="1">'Input Tab'!#REF!</definedName>
    <definedName name="QB_ROW_183250" localSheetId="3" hidden="1">'Input Tab'!$C$170</definedName>
    <definedName name="QB_ROW_184250" localSheetId="3" hidden="1">'Input Tab'!$C$166</definedName>
    <definedName name="QB_ROW_185240" localSheetId="3" hidden="1">'Input Tab'!$B$174</definedName>
    <definedName name="QB_ROW_186040" localSheetId="3" hidden="1">'Input Tab'!$B$147</definedName>
    <definedName name="QB_ROW_186250" localSheetId="3" hidden="1">'Input Tab'!$C$153</definedName>
    <definedName name="QB_ROW_186340" localSheetId="3" hidden="1">'Input Tab'!$B$154</definedName>
    <definedName name="QB_ROW_187250" localSheetId="3" hidden="1">'Input Tab'!#REF!</definedName>
    <definedName name="QB_ROW_188250" localSheetId="3" hidden="1">'Input Tab'!#REF!</definedName>
    <definedName name="QB_ROW_189250" localSheetId="3" hidden="1">'Input Tab'!$C$100</definedName>
    <definedName name="QB_ROW_19011" localSheetId="3" hidden="1">'Input Tab'!#REF!</definedName>
    <definedName name="QB_ROW_191250" localSheetId="3" hidden="1">'Input Tab'!#REF!</definedName>
    <definedName name="QB_ROW_192250" localSheetId="3" hidden="1">'Input Tab'!$C$103</definedName>
    <definedName name="QB_ROW_19311" localSheetId="3" hidden="1">'Input Tab'!#REF!</definedName>
    <definedName name="QB_ROW_194250" localSheetId="3" hidden="1">'Input Tab'!$C$104</definedName>
    <definedName name="QB_ROW_196250" localSheetId="3" hidden="1">'Input Tab'!$C$106</definedName>
    <definedName name="QB_ROW_199250" localSheetId="3" hidden="1">'Input Tab'!$C$108</definedName>
    <definedName name="QB_ROW_200250" localSheetId="3" hidden="1">'Input Tab'!$C$109</definedName>
    <definedName name="QB_ROW_20031" localSheetId="3" hidden="1">'Input Tab'!#REF!</definedName>
    <definedName name="QB_ROW_203230" localSheetId="3" hidden="1">'Input Tab'!#REF!</definedName>
    <definedName name="QB_ROW_20331" localSheetId="3" hidden="1">'Input Tab'!#REF!</definedName>
    <definedName name="QB_ROW_204230" localSheetId="3" hidden="1">'Input Tab'!#REF!</definedName>
    <definedName name="QB_ROW_206250" localSheetId="3" hidden="1">'Input Tab'!#REF!</definedName>
    <definedName name="QB_ROW_207250" localSheetId="3" hidden="1">'Input Tab'!#REF!</definedName>
    <definedName name="QB_ROW_208250" localSheetId="3" hidden="1">'Input Tab'!#REF!</definedName>
    <definedName name="QB_ROW_209250" localSheetId="3" hidden="1">'Input Tab'!$C$168</definedName>
    <definedName name="QB_ROW_210250" localSheetId="3" hidden="1">'Input Tab'!$C$167</definedName>
    <definedName name="QB_ROW_21031" localSheetId="3" hidden="1">'Input Tab'!$A$16</definedName>
    <definedName name="QB_ROW_21331" localSheetId="3" hidden="1">'Input Tab'!$A$176</definedName>
    <definedName name="QB_ROW_22011" localSheetId="3" hidden="1">'Input Tab'!#REF!</definedName>
    <definedName name="QB_ROW_22311" localSheetId="3" hidden="1">'Input Tab'!#REF!</definedName>
    <definedName name="QB_ROW_225250" localSheetId="3" hidden="1">'Input Tab'!$C$152</definedName>
    <definedName name="QB_ROW_226250" localSheetId="3" hidden="1">'Input Tab'!$C$144</definedName>
    <definedName name="QB_ROW_227250" localSheetId="3" hidden="1">'Input Tab'!$C$136</definedName>
    <definedName name="QB_ROW_228250" localSheetId="3" hidden="1">'Input Tab'!$C$113</definedName>
    <definedName name="QB_ROW_229250" localSheetId="3" hidden="1">'Input Tab'!$C$94</definedName>
    <definedName name="QB_ROW_23021" localSheetId="3" hidden="1">'Input Tab'!#REF!</definedName>
    <definedName name="QB_ROW_231250" localSheetId="3" hidden="1">'Input Tab'!$C$151</definedName>
    <definedName name="QB_ROW_232250" localSheetId="3" hidden="1">'Input Tab'!$C$150</definedName>
    <definedName name="QB_ROW_23321" localSheetId="3" hidden="1">'Input Tab'!#REF!</definedName>
    <definedName name="QB_ROW_233250" localSheetId="3" hidden="1">'Input Tab'!$C$143</definedName>
    <definedName name="QB_ROW_234250" localSheetId="3" hidden="1">'Input Tab'!$C$142</definedName>
    <definedName name="QB_ROW_235250" localSheetId="3" hidden="1">'Input Tab'!$C$135</definedName>
    <definedName name="QB_ROW_236250" localSheetId="3" hidden="1">'Input Tab'!$C$134</definedName>
    <definedName name="QB_ROW_237250" localSheetId="3" hidden="1">'Input Tab'!#REF!</definedName>
    <definedName name="QB_ROW_238250" localSheetId="3" hidden="1">'Input Tab'!$C$112</definedName>
    <definedName name="QB_ROW_239250" localSheetId="3" hidden="1">'Input Tab'!$C$111</definedName>
    <definedName name="QB_ROW_24021" localSheetId="3" hidden="1">'Input Tab'!#REF!</definedName>
    <definedName name="QB_ROW_240250" localSheetId="3" hidden="1">'Input Tab'!$C$110</definedName>
    <definedName name="QB_ROW_241250" localSheetId="3" hidden="1">'Input Tab'!$C$93</definedName>
    <definedName name="QB_ROW_242250" localSheetId="3" hidden="1">'Input Tab'!$C$73</definedName>
    <definedName name="QB_ROW_24321" localSheetId="3" hidden="1">'Input Tab'!#REF!</definedName>
    <definedName name="QB_ROW_243250" localSheetId="3" hidden="1">'Input Tab'!$C$92</definedName>
    <definedName name="QB_ROW_244250" localSheetId="3" hidden="1">'Input Tab'!#REF!</definedName>
    <definedName name="QB_ROW_245250" localSheetId="3" hidden="1">'Input Tab'!$C$72</definedName>
    <definedName name="QB_ROW_246250" localSheetId="3" hidden="1">'Input Tab'!$C$71</definedName>
    <definedName name="QB_ROW_247250" localSheetId="3" hidden="1">'Input Tab'!$C$52</definedName>
    <definedName name="QB_ROW_248250" localSheetId="3" hidden="1">'Input Tab'!$C$51</definedName>
    <definedName name="QB_ROW_249250" localSheetId="3" hidden="1">'Input Tab'!#REF!</definedName>
    <definedName name="QB_ROW_250250" localSheetId="3" hidden="1">'Input Tab'!#REF!</definedName>
    <definedName name="QB_ROW_251240" localSheetId="3" hidden="1">'Input Tab'!$B$175</definedName>
    <definedName name="QB_ROW_255250" localSheetId="3" hidden="1">'Input Tab'!#REF!</definedName>
    <definedName name="QB_ROW_256250" localSheetId="3" hidden="1">'Input Tab'!#REF!</definedName>
    <definedName name="QB_ROW_261250" localSheetId="3" hidden="1">'Input Tab'!#REF!</definedName>
    <definedName name="QB_ROW_262250" localSheetId="3" hidden="1">'Input Tab'!#REF!</definedName>
    <definedName name="QB_ROW_263250" localSheetId="3" hidden="1">'Input Tab'!#REF!</definedName>
    <definedName name="QB_ROW_264250" localSheetId="3" hidden="1">'Input Tab'!$C$39</definedName>
    <definedName name="QB_ROW_265250" localSheetId="3" hidden="1">'Input Tab'!$C$41</definedName>
    <definedName name="QB_ROW_266250" localSheetId="3" hidden="1">'Input Tab'!$C$42</definedName>
    <definedName name="QB_ROW_267250" localSheetId="3" hidden="1">'Input Tab'!$C$44</definedName>
    <definedName name="QB_ROW_268250" localSheetId="3" hidden="1">'Input Tab'!$C$47</definedName>
    <definedName name="QB_ROW_269040" localSheetId="3" hidden="1">'Input Tab'!$B$56</definedName>
    <definedName name="QB_ROW_269250" localSheetId="3" hidden="1">'Input Tab'!$C$74</definedName>
    <definedName name="QB_ROW_269340" localSheetId="3" hidden="1">'Input Tab'!$B$75</definedName>
    <definedName name="QB_ROW_270250" localSheetId="3" hidden="1">'Input Tab'!$C$57</definedName>
    <definedName name="QB_ROW_271250" localSheetId="3" hidden="1">'Input Tab'!#REF!</definedName>
    <definedName name="QB_ROW_272250" localSheetId="3" hidden="1">'Input Tab'!#REF!</definedName>
    <definedName name="QB_ROW_273250" localSheetId="3" hidden="1">'Input Tab'!$C$58</definedName>
    <definedName name="QB_ROW_274250" localSheetId="3" hidden="1">'Input Tab'!$C$59</definedName>
    <definedName name="QB_ROW_275250" localSheetId="3" hidden="1">'Input Tab'!$C$60</definedName>
    <definedName name="QB_ROW_276250" localSheetId="3" hidden="1">'Input Tab'!$C$61</definedName>
    <definedName name="QB_ROW_277250" localSheetId="3" hidden="1">'Input Tab'!$C$62</definedName>
    <definedName name="QB_ROW_278250" localSheetId="3" hidden="1">'Input Tab'!$C$63</definedName>
    <definedName name="QB_ROW_279250" localSheetId="3" hidden="1">'Input Tab'!#REF!</definedName>
    <definedName name="QB_ROW_280250" localSheetId="3" hidden="1">'Input Tab'!$C$64</definedName>
    <definedName name="QB_ROW_281250" localSheetId="3" hidden="1">'Input Tab'!$C$65</definedName>
    <definedName name="QB_ROW_282250" localSheetId="3" hidden="1">'Input Tab'!$C$50</definedName>
    <definedName name="QB_ROW_283250" localSheetId="3" hidden="1">'Input Tab'!$C$66</definedName>
    <definedName name="QB_ROW_284250" localSheetId="3" hidden="1">'Input Tab'!$C$67</definedName>
    <definedName name="QB_ROW_285250" localSheetId="3" hidden="1">'Input Tab'!$C$68</definedName>
    <definedName name="QB_ROW_286250" localSheetId="3" hidden="1">'Input Tab'!$C$69</definedName>
    <definedName name="QB_ROW_287250" localSheetId="3" hidden="1">'Input Tab'!$C$70</definedName>
    <definedName name="QB_ROW_288240" localSheetId="3" hidden="1">'Input Tab'!$B$76</definedName>
    <definedName name="QB_ROW_289040" localSheetId="3" hidden="1">'Input Tab'!$B$77</definedName>
    <definedName name="QB_ROW_289250" localSheetId="3" hidden="1">'Input Tab'!$C$95</definedName>
    <definedName name="QB_ROW_289340" localSheetId="3" hidden="1">'Input Tab'!$B$96</definedName>
    <definedName name="QB_ROW_290250" localSheetId="3" hidden="1">'Input Tab'!$C$78</definedName>
    <definedName name="QB_ROW_291250" localSheetId="3" hidden="1">'Input Tab'!#REF!</definedName>
    <definedName name="QB_ROW_292250" localSheetId="3" hidden="1">'Input Tab'!#REF!</definedName>
    <definedName name="QB_ROW_293250" localSheetId="3" hidden="1">'Input Tab'!$C$79</definedName>
    <definedName name="QB_ROW_294250" localSheetId="3" hidden="1">'Input Tab'!$C$80</definedName>
    <definedName name="QB_ROW_295250" localSheetId="3" hidden="1">'Input Tab'!$C$81</definedName>
    <definedName name="QB_ROW_296250" localSheetId="3" hidden="1">'Input Tab'!$C$82</definedName>
    <definedName name="QB_ROW_297250" localSheetId="3" hidden="1">'Input Tab'!$C$83</definedName>
    <definedName name="QB_ROW_298250" localSheetId="3" hidden="1">'Input Tab'!$C$84</definedName>
    <definedName name="QB_ROW_299250" localSheetId="3" hidden="1">'Input Tab'!$C$85</definedName>
    <definedName name="QB_ROW_300250" localSheetId="3" hidden="1">'Input Tab'!#REF!</definedName>
    <definedName name="QB_ROW_301250" localSheetId="3" hidden="1">'Input Tab'!$C$86</definedName>
    <definedName name="QB_ROW_302250" localSheetId="3" hidden="1">'Input Tab'!$C$31</definedName>
    <definedName name="QB_ROW_303250" localSheetId="3" hidden="1">'Input Tab'!$C$87</definedName>
    <definedName name="QB_ROW_304250" localSheetId="3" hidden="1">'Input Tab'!$C$88</definedName>
    <definedName name="QB_ROW_305250" localSheetId="3" hidden="1">'Input Tab'!$C$89</definedName>
    <definedName name="QB_ROW_306250" localSheetId="3" hidden="1">'Input Tab'!$C$90</definedName>
    <definedName name="QB_ROW_307250" localSheetId="3" hidden="1">'Input Tab'!$C$91</definedName>
    <definedName name="QB_ROW_308240" localSheetId="3" hidden="1">'Input Tab'!$B$97</definedName>
    <definedName name="QB_ROW_309250" localSheetId="3" hidden="1">'Input Tab'!$C$99</definedName>
    <definedName name="QB_ROW_310250" localSheetId="3" hidden="1">'Input Tab'!$C$101</definedName>
    <definedName name="QB_ROW_311250" localSheetId="3" hidden="1">'Input Tab'!$C$102</definedName>
    <definedName name="QB_ROW_312250" localSheetId="3" hidden="1">'Input Tab'!$C$30</definedName>
    <definedName name="QB_ROW_313250" localSheetId="3" hidden="1">'Input Tab'!$C$105</definedName>
    <definedName name="QB_ROW_314250" localSheetId="3" hidden="1">'Input Tab'!$C$107</definedName>
    <definedName name="QB_ROW_315040" localSheetId="3" hidden="1">'Input Tab'!$B$116</definedName>
    <definedName name="QB_ROW_315250" localSheetId="3" hidden="1">'Input Tab'!$C$137</definedName>
    <definedName name="QB_ROW_315340" localSheetId="3" hidden="1">'Input Tab'!$B$138</definedName>
    <definedName name="QB_ROW_316250" localSheetId="3" hidden="1">'Input Tab'!$C$117</definedName>
    <definedName name="QB_ROW_317250" localSheetId="3" hidden="1">'Input Tab'!#REF!</definedName>
    <definedName name="QB_ROW_318250" localSheetId="3" hidden="1">'Input Tab'!#REF!</definedName>
    <definedName name="QB_ROW_319250" localSheetId="3" hidden="1">'Input Tab'!$C$118</definedName>
    <definedName name="QB_ROW_320250" localSheetId="3" hidden="1">'Input Tab'!$C$119</definedName>
    <definedName name="QB_ROW_321250" localSheetId="3" hidden="1">'Input Tab'!$C$120</definedName>
    <definedName name="QB_ROW_322250" localSheetId="3" hidden="1">'Input Tab'!$C$121</definedName>
    <definedName name="QB_ROW_323250" localSheetId="3" hidden="1">'Input Tab'!$C$122</definedName>
    <definedName name="QB_ROW_324250" localSheetId="3" hidden="1">'Input Tab'!$C$123</definedName>
    <definedName name="QB_ROW_325250" localSheetId="3" hidden="1">'Input Tab'!$C$124</definedName>
    <definedName name="QB_ROW_326250" localSheetId="3" hidden="1">'Input Tab'!$C$125</definedName>
    <definedName name="QB_ROW_327250" localSheetId="3" hidden="1">'Input Tab'!#REF!</definedName>
    <definedName name="QB_ROW_328250" localSheetId="3" hidden="1">'Input Tab'!$C$126</definedName>
    <definedName name="QB_ROW_329250" localSheetId="3" hidden="1">'Input Tab'!$C$127</definedName>
    <definedName name="QB_ROW_330250" localSheetId="3" hidden="1">'Input Tab'!$C$29</definedName>
    <definedName name="QB_ROW_331250" localSheetId="3" hidden="1">'Input Tab'!$C$128</definedName>
    <definedName name="QB_ROW_332250" localSheetId="3" hidden="1">'Input Tab'!$C$129</definedName>
    <definedName name="QB_ROW_333250" localSheetId="3" hidden="1">'Input Tab'!$C$130</definedName>
    <definedName name="QB_ROW_334250" localSheetId="3" hidden="1">'Input Tab'!$C$131</definedName>
    <definedName name="QB_ROW_335250" localSheetId="3" hidden="1">'Input Tab'!$C$132</definedName>
    <definedName name="QB_ROW_336250" localSheetId="3" hidden="1">'Input Tab'!$C$133</definedName>
    <definedName name="QB_ROW_337250" localSheetId="3" hidden="1">'Input Tab'!$C$140</definedName>
    <definedName name="QB_ROW_338250" localSheetId="3" hidden="1">'Input Tab'!#REF!</definedName>
    <definedName name="QB_ROW_339250" localSheetId="3" hidden="1">'Input Tab'!#REF!</definedName>
    <definedName name="QB_ROW_340250" localSheetId="3" hidden="1">'Input Tab'!$C$141</definedName>
    <definedName name="QB_ROW_341250" localSheetId="3" hidden="1">'Input Tab'!$C$148</definedName>
    <definedName name="QB_ROW_342250" localSheetId="3" hidden="1">'Input Tab'!#REF!</definedName>
    <definedName name="QB_ROW_343250" localSheetId="3" hidden="1">'Input Tab'!#REF!</definedName>
    <definedName name="QB_ROW_344250" localSheetId="3" hidden="1">'Input Tab'!$C$149</definedName>
    <definedName name="QB_ROW_345250" localSheetId="3" hidden="1">'Input Tab'!$C$156</definedName>
    <definedName name="QB_ROW_346250" localSheetId="3" hidden="1">'Input Tab'!$C$163</definedName>
    <definedName name="QB_ROW_347250" localSheetId="3" hidden="1">'Input Tab'!$C$165</definedName>
    <definedName name="QB_ROW_348250" localSheetId="3" hidden="1">'Input Tab'!$C$49</definedName>
    <definedName name="QB_ROW_47250" localSheetId="3" hidden="1">'Input Tab'!#REF!</definedName>
    <definedName name="QB_ROW_48250" localSheetId="3" hidden="1">'Input Tab'!$C$10</definedName>
    <definedName name="QB_ROW_50040" localSheetId="3" hidden="1">'Input Tab'!$B$139</definedName>
    <definedName name="QB_ROW_50250" localSheetId="3" hidden="1">'Input Tab'!$C$145</definedName>
    <definedName name="QB_ROW_50340" localSheetId="3" hidden="1">'Input Tab'!$B$146</definedName>
    <definedName name="QB_ROW_51040" localSheetId="3" hidden="1">'Input Tab'!#REF!</definedName>
    <definedName name="QB_ROW_51250" localSheetId="3" hidden="1">'Input Tab'!#REF!</definedName>
    <definedName name="QB_ROW_51340" localSheetId="3" hidden="1">'Input Tab'!#REF!</definedName>
    <definedName name="QB_ROW_52250" localSheetId="3" hidden="1">'Input Tab'!#REF!</definedName>
    <definedName name="QB_ROW_53250" localSheetId="3" hidden="1">'Input Tab'!#REF!</definedName>
    <definedName name="QB_ROW_54040" localSheetId="3" hidden="1">'Input Tab'!#REF!</definedName>
    <definedName name="QB_ROW_54250" localSheetId="3" hidden="1">'Input Tab'!#REF!</definedName>
    <definedName name="QB_ROW_54340" localSheetId="3" hidden="1">'Input Tab'!#REF!</definedName>
    <definedName name="QB_ROW_55250" localSheetId="3" hidden="1">'Input Tab'!#REF!</definedName>
    <definedName name="QB_ROW_56040" localSheetId="3" hidden="1">'Input Tab'!#REF!</definedName>
    <definedName name="QB_ROW_56250" localSheetId="3" hidden="1">'Input Tab'!$C$12</definedName>
    <definedName name="QB_ROW_56340" localSheetId="3" hidden="1">'Input Tab'!$B$13</definedName>
    <definedName name="QB_ROW_62250" localSheetId="3" hidden="1">'Input Tab'!$C$9</definedName>
    <definedName name="QB_ROW_63250" localSheetId="3" hidden="1">'Input Tab'!$C$6</definedName>
    <definedName name="QB_ROW_64250" localSheetId="3" hidden="1">'Input Tab'!$C$7</definedName>
    <definedName name="QB_ROW_65250" localSheetId="3" hidden="1">'Input Tab'!$C$4</definedName>
    <definedName name="QB_ROW_66250" localSheetId="3" hidden="1">'Input Tab'!$C$8</definedName>
    <definedName name="QB_ROW_67250" localSheetId="3" hidden="1">'Input Tab'!$C$11</definedName>
    <definedName name="QB_ROW_68240" localSheetId="3" hidden="1">'Input Tab'!$B$173</definedName>
    <definedName name="QB_ROW_83250" localSheetId="3" hidden="1">'Input Tab'!$C$22</definedName>
    <definedName name="QB_ROW_84250" localSheetId="3" hidden="1">'Input Tab'!$C$21</definedName>
    <definedName name="QB_ROW_86321" localSheetId="3" hidden="1">'Input Tab'!#REF!</definedName>
    <definedName name="QB_ROW_87031" localSheetId="3" hidden="1">'Input Tab'!$B$3</definedName>
    <definedName name="QB_ROW_87331" localSheetId="3" hidden="1">'Input Tab'!$A$14</definedName>
    <definedName name="QB_ROW_92040" localSheetId="3" hidden="1">'Input Tab'!$B$17</definedName>
    <definedName name="QB_ROW_92250" localSheetId="3" hidden="1">'Input Tab'!$C$32</definedName>
    <definedName name="QB_ROW_92340" localSheetId="3" hidden="1">'Input Tab'!$B$33</definedName>
    <definedName name="QB_ROW_93250" localSheetId="3" hidden="1">'Input Tab'!$C$40</definedName>
    <definedName name="QB_ROW_95250" localSheetId="3" hidden="1">'Input Tab'!$C$18</definedName>
    <definedName name="QB_ROW_96250" localSheetId="3" hidden="1">'Input Tab'!$C$19</definedName>
    <definedName name="QB_ROW_97250" localSheetId="3" hidden="1">'Input Tab'!$C$20</definedName>
    <definedName name="QB_ROW_99250" localSheetId="3" hidden="1">'Input Tab'!$C$23</definedName>
    <definedName name="QBCANSUPPORTUPDATE" localSheetId="3">TRUE</definedName>
    <definedName name="QBCOMPANYFILENAME" localSheetId="3">"C:\Users\Dave's Desktop\ReliAscent\Clients\Optonet\Optonet 1.27.10.QBW"</definedName>
    <definedName name="QBENDDATE" localSheetId="3">20141130</definedName>
    <definedName name="QBHEADERSONSCREEN" localSheetId="3">FALSE</definedName>
    <definedName name="QBMETADATASIZE" localSheetId="3">5785</definedName>
    <definedName name="QBPRESERVECOLOR" localSheetId="3">TRUE</definedName>
    <definedName name="QBPRESERVEFONT" localSheetId="3">TRUE</definedName>
    <definedName name="QBPRESERVEROWHEIGHT" localSheetId="3">TRUE</definedName>
    <definedName name="QBPRESERVESPACE" localSheetId="3">FALSE</definedName>
    <definedName name="QBREPORTCOLAXIS" localSheetId="3">0</definedName>
    <definedName name="QBREPORTCOMPANYID" localSheetId="3">"1e543fff6f8e441e8b6e0c21bfbcc3f7"</definedName>
    <definedName name="QBREPORTCOMPARECOL_ANNUALBUDGET" localSheetId="3">FALSE</definedName>
    <definedName name="QBREPORTCOMPARECOL_AVGCOGS" localSheetId="3">FALSE</definedName>
    <definedName name="QBREPORTCOMPARECOL_AVGPRICE" localSheetId="3">FALSE</definedName>
    <definedName name="QBREPORTCOMPARECOL_BUDDIFF" localSheetId="3">FALSE</definedName>
    <definedName name="QBREPORTCOMPARECOL_BUDGET" localSheetId="3">FALSE</definedName>
    <definedName name="QBREPORTCOMPARECOL_BUDPCT" localSheetId="3">FALSE</definedName>
    <definedName name="QBREPORTCOMPARECOL_COGS" localSheetId="3">FALSE</definedName>
    <definedName name="QBREPORTCOMPARECOL_EXCLUDEAMOUNT" localSheetId="3">FALSE</definedName>
    <definedName name="QBREPORTCOMPARECOL_EXCLUDECURPERIOD" localSheetId="3">FALSE</definedName>
    <definedName name="QBREPORTCOMPARECOL_FORECAST" localSheetId="3">FALSE</definedName>
    <definedName name="QBREPORTCOMPARECOL_GROSSMARGIN" localSheetId="3">FALSE</definedName>
    <definedName name="QBREPORTCOMPARECOL_GROSSMARGINPCT" localSheetId="3">FALSE</definedName>
    <definedName name="QBREPORTCOMPARECOL_HOURS" localSheetId="3">FALSE</definedName>
    <definedName name="QBREPORTCOMPARECOL_PCTCOL" localSheetId="3">FALSE</definedName>
    <definedName name="QBREPORTCOMPARECOL_PCTEXPENSE" localSheetId="3">FALSE</definedName>
    <definedName name="QBREPORTCOMPARECOL_PCTINCOME" localSheetId="3">FALSE</definedName>
    <definedName name="QBREPORTCOMPARECOL_PCTOFSALES" localSheetId="3">FALSE</definedName>
    <definedName name="QBREPORTCOMPARECOL_PCTROW" localSheetId="3">FALSE</definedName>
    <definedName name="QBREPORTCOMPARECOL_PPDIFF" localSheetId="3">FALSE</definedName>
    <definedName name="QBREPORTCOMPARECOL_PPPCT" localSheetId="3">FALSE</definedName>
    <definedName name="QBREPORTCOMPARECOL_PREVPERIOD" localSheetId="3">FALSE</definedName>
    <definedName name="QBREPORTCOMPARECOL_PREVYEAR" localSheetId="3">FALSE</definedName>
    <definedName name="QBREPORTCOMPARECOL_PYDIFF" localSheetId="3">FALSE</definedName>
    <definedName name="QBREPORTCOMPARECOL_PYPCT" localSheetId="3">FALSE</definedName>
    <definedName name="QBREPORTCOMPARECOL_QTY" localSheetId="3">FALSE</definedName>
    <definedName name="QBREPORTCOMPARECOL_RATE" localSheetId="3">FALSE</definedName>
    <definedName name="QBREPORTCOMPARECOL_TRIPBILLEDMILES" localSheetId="3">FALSE</definedName>
    <definedName name="QBREPORTCOMPARECOL_TRIPBILLINGAMOUNT" localSheetId="3">FALSE</definedName>
    <definedName name="QBREPORTCOMPARECOL_TRIPMILES" localSheetId="3">FALSE</definedName>
    <definedName name="QBREPORTCOMPARECOL_TRIPNOTBILLABLEMILES" localSheetId="3">FALSE</definedName>
    <definedName name="QBREPORTCOMPARECOL_TRIPTAXDEDUCTIBLEAMOUNT" localSheetId="3">FALSE</definedName>
    <definedName name="QBREPORTCOMPARECOL_TRIPUNBILLEDMILES" localSheetId="3">FALSE</definedName>
    <definedName name="QBREPORTCOMPARECOL_YTD" localSheetId="3">TRUE</definedName>
    <definedName name="QBREPORTCOMPARECOL_YTDBUDGET" localSheetId="3">FALSE</definedName>
    <definedName name="QBREPORTCOMPARECOL_YTDPCT" localSheetId="3">FALSE</definedName>
    <definedName name="QBREPORTROWAXIS" localSheetId="3">11</definedName>
    <definedName name="QBREPORTSUBCOLAXIS" localSheetId="3">24</definedName>
    <definedName name="QBREPORTTYPE" localSheetId="3">76</definedName>
    <definedName name="QBROWHEADERS" localSheetId="3">6</definedName>
    <definedName name="QBSTARTDATE" localSheetId="3">20141101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D11" i="1"/>
  <c r="D10" i="1"/>
  <c r="D9" i="1"/>
  <c r="D8" i="1"/>
  <c r="D7" i="1"/>
  <c r="D6" i="1"/>
  <c r="M56" i="8" l="1"/>
  <c r="L57" i="8"/>
  <c r="K57" i="8"/>
  <c r="J57" i="8"/>
  <c r="I57" i="8"/>
  <c r="H57" i="8"/>
  <c r="G57" i="8"/>
  <c r="F57" i="8"/>
  <c r="E57" i="8"/>
  <c r="D57" i="8"/>
  <c r="C57" i="8"/>
  <c r="C13" i="10"/>
  <c r="D13" i="10" s="1"/>
  <c r="C9" i="10"/>
  <c r="D9" i="10"/>
  <c r="C3" i="10"/>
  <c r="D3" i="10" s="1"/>
  <c r="A19" i="9"/>
  <c r="A11" i="9"/>
  <c r="A18" i="9"/>
  <c r="A17" i="9"/>
  <c r="A16" i="9"/>
  <c r="A15" i="9"/>
  <c r="A14" i="9"/>
  <c r="A13" i="9"/>
  <c r="A12" i="9"/>
  <c r="A9" i="9"/>
  <c r="A7" i="9"/>
  <c r="R3" i="1"/>
  <c r="Q3" i="1"/>
  <c r="P3" i="1"/>
  <c r="P12" i="1" s="1"/>
  <c r="O3" i="1"/>
  <c r="O12" i="1" s="1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L32" i="8"/>
  <c r="L28" i="8"/>
  <c r="L27" i="8"/>
  <c r="M55" i="8"/>
  <c r="M54" i="8"/>
  <c r="M53" i="8"/>
  <c r="M52" i="8"/>
  <c r="M51" i="8"/>
  <c r="L46" i="8"/>
  <c r="K46" i="8"/>
  <c r="J46" i="8"/>
  <c r="I46" i="8"/>
  <c r="H46" i="8"/>
  <c r="L45" i="8"/>
  <c r="K45" i="8"/>
  <c r="J45" i="8"/>
  <c r="I45" i="8"/>
  <c r="H45" i="8"/>
  <c r="L44" i="8"/>
  <c r="K44" i="8"/>
  <c r="J44" i="8"/>
  <c r="I44" i="8"/>
  <c r="H44" i="8"/>
  <c r="L43" i="8"/>
  <c r="K43" i="8"/>
  <c r="J43" i="8"/>
  <c r="I43" i="8"/>
  <c r="H43" i="8"/>
  <c r="L42" i="8"/>
  <c r="K42" i="8"/>
  <c r="J42" i="8"/>
  <c r="I42" i="8"/>
  <c r="H42" i="8"/>
  <c r="L41" i="8"/>
  <c r="K41" i="8"/>
  <c r="J41" i="8"/>
  <c r="I41" i="8"/>
  <c r="H41" i="8"/>
  <c r="L40" i="8"/>
  <c r="K40" i="8"/>
  <c r="J40" i="8"/>
  <c r="I40" i="8"/>
  <c r="H40" i="8"/>
  <c r="L39" i="8"/>
  <c r="K39" i="8"/>
  <c r="J39" i="8"/>
  <c r="I39" i="8"/>
  <c r="H39" i="8"/>
  <c r="L38" i="8"/>
  <c r="K38" i="8"/>
  <c r="J38" i="8"/>
  <c r="I38" i="8"/>
  <c r="H38" i="8"/>
  <c r="L37" i="8"/>
  <c r="K37" i="8"/>
  <c r="J37" i="8"/>
  <c r="I37" i="8"/>
  <c r="H37" i="8"/>
  <c r="L36" i="8"/>
  <c r="K36" i="8"/>
  <c r="J36" i="8"/>
  <c r="I36" i="8"/>
  <c r="H36" i="8"/>
  <c r="L35" i="8"/>
  <c r="K35" i="8"/>
  <c r="J35" i="8"/>
  <c r="I35" i="8"/>
  <c r="H35" i="8"/>
  <c r="L34" i="8"/>
  <c r="K34" i="8"/>
  <c r="J34" i="8"/>
  <c r="I34" i="8"/>
  <c r="H34" i="8"/>
  <c r="L33" i="8"/>
  <c r="K33" i="8"/>
  <c r="J33" i="8"/>
  <c r="I33" i="8"/>
  <c r="H33" i="8"/>
  <c r="I32" i="8"/>
  <c r="L31" i="8"/>
  <c r="K31" i="8"/>
  <c r="J31" i="8"/>
  <c r="I31" i="8"/>
  <c r="H31" i="8"/>
  <c r="L30" i="8"/>
  <c r="L47" i="8" s="1"/>
  <c r="K30" i="8"/>
  <c r="J30" i="8"/>
  <c r="I30" i="8"/>
  <c r="H30" i="8"/>
  <c r="H47" i="8" s="1"/>
  <c r="L29" i="8"/>
  <c r="K29" i="8"/>
  <c r="J29" i="8"/>
  <c r="I29" i="8"/>
  <c r="H29" i="8"/>
  <c r="K28" i="8"/>
  <c r="J28" i="8"/>
  <c r="I28" i="8"/>
  <c r="I47" i="8" s="1"/>
  <c r="H28" i="8"/>
  <c r="I27" i="8"/>
  <c r="L26" i="8"/>
  <c r="K26" i="8"/>
  <c r="J26" i="8"/>
  <c r="I26" i="8"/>
  <c r="H26" i="8"/>
  <c r="J32" i="8"/>
  <c r="K32" i="8"/>
  <c r="H32" i="8"/>
  <c r="J27" i="8"/>
  <c r="K27" i="8"/>
  <c r="K47" i="8" s="1"/>
  <c r="H27" i="8"/>
  <c r="R46" i="8"/>
  <c r="Q46" i="8"/>
  <c r="P46" i="8"/>
  <c r="O46" i="8"/>
  <c r="N46" i="8"/>
  <c r="M46" i="8"/>
  <c r="G46" i="8"/>
  <c r="F46" i="8"/>
  <c r="E46" i="8"/>
  <c r="D46" i="8"/>
  <c r="C46" i="8"/>
  <c r="S46" i="8" s="1"/>
  <c r="R45" i="8"/>
  <c r="Q45" i="8"/>
  <c r="P45" i="8"/>
  <c r="O45" i="8"/>
  <c r="N45" i="8"/>
  <c r="M45" i="8"/>
  <c r="G45" i="8"/>
  <c r="F45" i="8"/>
  <c r="E45" i="8"/>
  <c r="C45" i="8"/>
  <c r="D45" i="8"/>
  <c r="S45" i="8"/>
  <c r="R44" i="8"/>
  <c r="Q44" i="8"/>
  <c r="P44" i="8"/>
  <c r="O44" i="8"/>
  <c r="N44" i="8"/>
  <c r="M44" i="8"/>
  <c r="G44" i="8"/>
  <c r="F44" i="8"/>
  <c r="E44" i="8"/>
  <c r="D44" i="8"/>
  <c r="C44" i="8"/>
  <c r="S44" i="8" s="1"/>
  <c r="R43" i="8"/>
  <c r="Q43" i="8"/>
  <c r="P43" i="8"/>
  <c r="O43" i="8"/>
  <c r="N43" i="8"/>
  <c r="M43" i="8"/>
  <c r="G43" i="8"/>
  <c r="F43" i="8"/>
  <c r="E43" i="8"/>
  <c r="S43" i="8" s="1"/>
  <c r="D43" i="8"/>
  <c r="C43" i="8"/>
  <c r="R42" i="8"/>
  <c r="Q42" i="8"/>
  <c r="P42" i="8"/>
  <c r="O42" i="8"/>
  <c r="N42" i="8"/>
  <c r="M42" i="8"/>
  <c r="G42" i="8"/>
  <c r="F42" i="8"/>
  <c r="C42" i="8"/>
  <c r="S42" i="8" s="1"/>
  <c r="D42" i="8"/>
  <c r="E42" i="8"/>
  <c r="R41" i="8"/>
  <c r="Q41" i="8"/>
  <c r="P41" i="8"/>
  <c r="O41" i="8"/>
  <c r="N41" i="8"/>
  <c r="M41" i="8"/>
  <c r="G41" i="8"/>
  <c r="F41" i="8"/>
  <c r="E41" i="8"/>
  <c r="S41" i="8" s="1"/>
  <c r="C41" i="8"/>
  <c r="D41" i="8"/>
  <c r="R40" i="8"/>
  <c r="Q40" i="8"/>
  <c r="P40" i="8"/>
  <c r="O40" i="8"/>
  <c r="N40" i="8"/>
  <c r="M40" i="8"/>
  <c r="G40" i="8"/>
  <c r="F40" i="8"/>
  <c r="E40" i="8"/>
  <c r="S40" i="8" s="1"/>
  <c r="D40" i="8"/>
  <c r="C40" i="8"/>
  <c r="R39" i="8"/>
  <c r="Q39" i="8"/>
  <c r="P39" i="8"/>
  <c r="O39" i="8"/>
  <c r="N39" i="8"/>
  <c r="M39" i="8"/>
  <c r="G39" i="8"/>
  <c r="F39" i="8"/>
  <c r="E39" i="8"/>
  <c r="D39" i="8"/>
  <c r="C39" i="8"/>
  <c r="R38" i="8"/>
  <c r="Q38" i="8"/>
  <c r="P38" i="8"/>
  <c r="O38" i="8"/>
  <c r="N38" i="8"/>
  <c r="M38" i="8"/>
  <c r="G38" i="8"/>
  <c r="F38" i="8"/>
  <c r="E38" i="8"/>
  <c r="D38" i="8"/>
  <c r="S38" i="8" s="1"/>
  <c r="C38" i="8"/>
  <c r="R37" i="8"/>
  <c r="Q37" i="8"/>
  <c r="P37" i="8"/>
  <c r="O37" i="8"/>
  <c r="N37" i="8"/>
  <c r="M37" i="8"/>
  <c r="G37" i="8"/>
  <c r="F37" i="8"/>
  <c r="E37" i="8"/>
  <c r="D37" i="8"/>
  <c r="S37" i="8" s="1"/>
  <c r="C37" i="8"/>
  <c r="R36" i="8"/>
  <c r="Q36" i="8"/>
  <c r="P36" i="8"/>
  <c r="O36" i="8"/>
  <c r="N36" i="8"/>
  <c r="M36" i="8"/>
  <c r="G36" i="8"/>
  <c r="F36" i="8"/>
  <c r="E36" i="8"/>
  <c r="D36" i="8"/>
  <c r="C36" i="8"/>
  <c r="S36" i="8" s="1"/>
  <c r="R35" i="8"/>
  <c r="Q35" i="8"/>
  <c r="P35" i="8"/>
  <c r="O35" i="8"/>
  <c r="O47" i="8" s="1"/>
  <c r="N35" i="8"/>
  <c r="M35" i="8"/>
  <c r="G35" i="8"/>
  <c r="F35" i="8"/>
  <c r="E35" i="8"/>
  <c r="D35" i="8"/>
  <c r="C35" i="8"/>
  <c r="S35" i="8" s="1"/>
  <c r="R34" i="8"/>
  <c r="Q34" i="8"/>
  <c r="P34" i="8"/>
  <c r="O34" i="8"/>
  <c r="N34" i="8"/>
  <c r="M34" i="8"/>
  <c r="G34" i="8"/>
  <c r="F34" i="8"/>
  <c r="E34" i="8"/>
  <c r="S34" i="8" s="1"/>
  <c r="D34" i="8"/>
  <c r="C34" i="8"/>
  <c r="R33" i="8"/>
  <c r="Q33" i="8"/>
  <c r="P33" i="8"/>
  <c r="O33" i="8"/>
  <c r="N33" i="8"/>
  <c r="M33" i="8"/>
  <c r="G33" i="8"/>
  <c r="F33" i="8"/>
  <c r="E33" i="8"/>
  <c r="D33" i="8"/>
  <c r="S33" i="8" s="1"/>
  <c r="C33" i="8"/>
  <c r="R32" i="8"/>
  <c r="Q32" i="8"/>
  <c r="P32" i="8"/>
  <c r="O32" i="8"/>
  <c r="N32" i="8"/>
  <c r="M32" i="8"/>
  <c r="G32" i="8"/>
  <c r="F32" i="8"/>
  <c r="E32" i="8"/>
  <c r="D32" i="8"/>
  <c r="C32" i="8"/>
  <c r="S32" i="8" s="1"/>
  <c r="R31" i="8"/>
  <c r="Q31" i="8"/>
  <c r="P31" i="8"/>
  <c r="P27" i="8"/>
  <c r="P28" i="8"/>
  <c r="P29" i="8"/>
  <c r="P30" i="8"/>
  <c r="P47" i="8"/>
  <c r="O31" i="8"/>
  <c r="N31" i="8"/>
  <c r="M31" i="8"/>
  <c r="G31" i="8"/>
  <c r="F31" i="8"/>
  <c r="E31" i="8"/>
  <c r="D31" i="8"/>
  <c r="C31" i="8"/>
  <c r="R30" i="8"/>
  <c r="Q30" i="8"/>
  <c r="O30" i="8"/>
  <c r="N30" i="8"/>
  <c r="M30" i="8"/>
  <c r="G30" i="8"/>
  <c r="F30" i="8"/>
  <c r="E30" i="8"/>
  <c r="S30" i="8" s="1"/>
  <c r="D30" i="8"/>
  <c r="C30" i="8"/>
  <c r="R29" i="8"/>
  <c r="R47" i="8" s="1"/>
  <c r="Q29" i="8"/>
  <c r="O29" i="8"/>
  <c r="N29" i="8"/>
  <c r="M29" i="8"/>
  <c r="G29" i="8"/>
  <c r="F29" i="8"/>
  <c r="E29" i="8"/>
  <c r="D29" i="8"/>
  <c r="C29" i="8"/>
  <c r="S29" i="8" s="1"/>
  <c r="R28" i="8"/>
  <c r="Q28" i="8"/>
  <c r="Q27" i="8"/>
  <c r="Q47" i="8"/>
  <c r="O28" i="8"/>
  <c r="N28" i="8"/>
  <c r="M28" i="8"/>
  <c r="M47" i="8" s="1"/>
  <c r="G28" i="8"/>
  <c r="F28" i="8"/>
  <c r="E28" i="8"/>
  <c r="E47" i="8" s="1"/>
  <c r="D28" i="8"/>
  <c r="C28" i="8"/>
  <c r="S28" i="8" s="1"/>
  <c r="R27" i="8"/>
  <c r="O27" i="8"/>
  <c r="N27" i="8"/>
  <c r="N47" i="8" s="1"/>
  <c r="M27" i="8"/>
  <c r="G27" i="8"/>
  <c r="G47" i="8" s="1"/>
  <c r="F27" i="8"/>
  <c r="F47" i="8" s="1"/>
  <c r="E27" i="8"/>
  <c r="D27" i="8"/>
  <c r="C27" i="8"/>
  <c r="L17" i="1"/>
  <c r="L16" i="1"/>
  <c r="L15" i="1"/>
  <c r="L14" i="1"/>
  <c r="L13" i="1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R26" i="8"/>
  <c r="Q26" i="8"/>
  <c r="P26" i="8"/>
  <c r="O26" i="8"/>
  <c r="N26" i="8"/>
  <c r="M26" i="8"/>
  <c r="G26" i="8"/>
  <c r="F26" i="8"/>
  <c r="E26" i="8"/>
  <c r="D26" i="8"/>
  <c r="C26" i="8"/>
  <c r="C23" i="8"/>
  <c r="S22" i="8"/>
  <c r="S6" i="8"/>
  <c r="S5" i="8"/>
  <c r="S4" i="8"/>
  <c r="S3" i="8"/>
  <c r="S23" i="8" s="1"/>
  <c r="H83" i="6"/>
  <c r="M83" i="6"/>
  <c r="A4" i="7"/>
  <c r="A12" i="7" s="1"/>
  <c r="A21" i="7" s="1"/>
  <c r="A30" i="7" s="1"/>
  <c r="F83" i="6"/>
  <c r="K83" i="6" s="1"/>
  <c r="F71" i="6"/>
  <c r="K71" i="6"/>
  <c r="F70" i="6"/>
  <c r="K70" i="6" s="1"/>
  <c r="F71" i="5"/>
  <c r="K71" i="5"/>
  <c r="F70" i="5"/>
  <c r="K70" i="5" s="1"/>
  <c r="I29" i="2"/>
  <c r="N29" i="2"/>
  <c r="I28" i="2"/>
  <c r="N28" i="2" s="1"/>
  <c r="I24" i="2"/>
  <c r="N24" i="2"/>
  <c r="I11" i="2"/>
  <c r="N11" i="2" s="1"/>
  <c r="I10" i="2"/>
  <c r="N10" i="2"/>
  <c r="X12" i="1"/>
  <c r="W12" i="1"/>
  <c r="V12" i="1"/>
  <c r="U12" i="1"/>
  <c r="T12" i="1"/>
  <c r="S12" i="1"/>
  <c r="R12" i="1"/>
  <c r="Q12" i="1"/>
  <c r="I30" i="2"/>
  <c r="N30" i="2"/>
  <c r="I27" i="2"/>
  <c r="N27" i="2" s="1"/>
  <c r="I26" i="2"/>
  <c r="N26" i="2"/>
  <c r="I25" i="2"/>
  <c r="N25" i="2" s="1"/>
  <c r="I23" i="2"/>
  <c r="N23" i="2"/>
  <c r="I22" i="2"/>
  <c r="N22" i="2" s="1"/>
  <c r="I9" i="2"/>
  <c r="N9" i="2"/>
  <c r="M196" i="1"/>
  <c r="T196" i="1" s="1"/>
  <c r="M192" i="1"/>
  <c r="T192" i="1"/>
  <c r="M189" i="1"/>
  <c r="T189" i="1" s="1"/>
  <c r="M188" i="1"/>
  <c r="T188" i="1"/>
  <c r="M184" i="1"/>
  <c r="T184" i="1" s="1"/>
  <c r="L179" i="1"/>
  <c r="S179" i="1"/>
  <c r="D186" i="1"/>
  <c r="N186" i="1" s="1"/>
  <c r="U186" i="1" s="1"/>
  <c r="M195" i="1"/>
  <c r="T195" i="1"/>
  <c r="M194" i="1"/>
  <c r="T194" i="1"/>
  <c r="M193" i="1"/>
  <c r="T193" i="1"/>
  <c r="M191" i="1"/>
  <c r="T191" i="1"/>
  <c r="M190" i="1"/>
  <c r="T190" i="1"/>
  <c r="M187" i="1"/>
  <c r="T187" i="1"/>
  <c r="M186" i="1"/>
  <c r="T186" i="1"/>
  <c r="M185" i="1"/>
  <c r="T185" i="1"/>
  <c r="L181" i="1"/>
  <c r="S181" i="1"/>
  <c r="L180" i="1"/>
  <c r="S180" i="1"/>
  <c r="D189" i="1"/>
  <c r="N189" i="1"/>
  <c r="U189" i="1" s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3" i="1"/>
  <c r="G183" i="1"/>
  <c r="F183" i="1"/>
  <c r="E183" i="1"/>
  <c r="D191" i="1"/>
  <c r="N191" i="1"/>
  <c r="U191" i="1"/>
  <c r="D190" i="1"/>
  <c r="N190" i="1" s="1"/>
  <c r="U190" i="1" s="1"/>
  <c r="D188" i="1"/>
  <c r="N188" i="1" s="1"/>
  <c r="U188" i="1" s="1"/>
  <c r="D187" i="1"/>
  <c r="N187" i="1"/>
  <c r="U187" i="1"/>
  <c r="D185" i="1"/>
  <c r="N185" i="1" s="1"/>
  <c r="U185" i="1" s="1"/>
  <c r="W17" i="1"/>
  <c r="V17" i="1"/>
  <c r="U17" i="1"/>
  <c r="T17" i="1"/>
  <c r="S17" i="1"/>
  <c r="N17" i="1"/>
  <c r="O17" i="1"/>
  <c r="P17" i="1"/>
  <c r="Q17" i="1"/>
  <c r="R17" i="1"/>
  <c r="X17" i="1"/>
  <c r="Y17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T13" i="1"/>
  <c r="T18" i="1" s="1"/>
  <c r="D78" i="1" s="1"/>
  <c r="S14" i="1"/>
  <c r="W13" i="1"/>
  <c r="W18" i="1" s="1"/>
  <c r="D148" i="1" s="1"/>
  <c r="C12" i="6" s="1"/>
  <c r="V13" i="1"/>
  <c r="V18" i="1" s="1"/>
  <c r="D140" i="1" s="1"/>
  <c r="U13" i="1"/>
  <c r="S13" i="1"/>
  <c r="S18" i="1" s="1"/>
  <c r="D57" i="1" s="1"/>
  <c r="W9" i="1"/>
  <c r="V9" i="1"/>
  <c r="U9" i="1"/>
  <c r="T9" i="1"/>
  <c r="S9" i="1"/>
  <c r="X16" i="1"/>
  <c r="R16" i="1"/>
  <c r="Q16" i="1"/>
  <c r="P16" i="1"/>
  <c r="O16" i="1"/>
  <c r="N16" i="1"/>
  <c r="X15" i="1"/>
  <c r="R15" i="1"/>
  <c r="N15" i="1"/>
  <c r="O15" i="1"/>
  <c r="Y15" i="1" s="1"/>
  <c r="P15" i="1"/>
  <c r="Q15" i="1"/>
  <c r="Q13" i="1"/>
  <c r="Q18" i="1" s="1"/>
  <c r="I4" i="1" s="1"/>
  <c r="G184" i="1" s="1"/>
  <c r="G192" i="1" s="1"/>
  <c r="Q14" i="1"/>
  <c r="X14" i="1"/>
  <c r="R14" i="1"/>
  <c r="P14" i="1"/>
  <c r="O14" i="1"/>
  <c r="O13" i="1"/>
  <c r="O18" i="1" s="1"/>
  <c r="G4" i="1" s="1"/>
  <c r="E184" i="1" s="1"/>
  <c r="E192" i="1" s="1"/>
  <c r="N14" i="1"/>
  <c r="Y14" i="1" s="1"/>
  <c r="X13" i="1"/>
  <c r="R13" i="1"/>
  <c r="P13" i="1"/>
  <c r="P18" i="1" s="1"/>
  <c r="H4" i="1" s="1"/>
  <c r="F184" i="1" s="1"/>
  <c r="F192" i="1" s="1"/>
  <c r="N13" i="1"/>
  <c r="N18" i="1" s="1"/>
  <c r="F4" i="1" s="1"/>
  <c r="X9" i="1"/>
  <c r="R9" i="1"/>
  <c r="Q9" i="1"/>
  <c r="P9" i="1"/>
  <c r="O9" i="1"/>
  <c r="N9" i="1"/>
  <c r="Y8" i="1"/>
  <c r="Y4" i="1"/>
  <c r="Y5" i="1"/>
  <c r="Y6" i="1"/>
  <c r="Y7" i="1"/>
  <c r="D5" i="1"/>
  <c r="D16" i="2"/>
  <c r="K16" i="2" s="1"/>
  <c r="D172" i="1"/>
  <c r="D115" i="1"/>
  <c r="D54" i="1"/>
  <c r="C18" i="6" s="1"/>
  <c r="N12" i="1"/>
  <c r="D183" i="1"/>
  <c r="N183" i="1" s="1"/>
  <c r="U183" i="1" s="1"/>
  <c r="Y16" i="1"/>
  <c r="D47" i="8"/>
  <c r="S39" i="8"/>
  <c r="S31" i="8"/>
  <c r="J47" i="8"/>
  <c r="B8" i="9"/>
  <c r="S27" i="8"/>
  <c r="C18" i="5" l="1"/>
  <c r="B13" i="9"/>
  <c r="C25" i="2"/>
  <c r="O25" i="2" s="1"/>
  <c r="U18" i="1"/>
  <c r="D117" i="1" s="1"/>
  <c r="C9" i="5" s="1"/>
  <c r="C23" i="5" s="1"/>
  <c r="Y9" i="1"/>
  <c r="S47" i="8"/>
  <c r="D184" i="1"/>
  <c r="B4" i="7" s="1"/>
  <c r="B12" i="7" s="1"/>
  <c r="C47" i="8"/>
  <c r="R18" i="1"/>
  <c r="J4" i="1" s="1"/>
  <c r="H184" i="1" s="1"/>
  <c r="H192" i="1" s="1"/>
  <c r="X18" i="1"/>
  <c r="D27" i="1" s="1"/>
  <c r="C11" i="5"/>
  <c r="C11" i="6"/>
  <c r="D146" i="1"/>
  <c r="D75" i="1"/>
  <c r="C8" i="6"/>
  <c r="C8" i="5"/>
  <c r="C10" i="6"/>
  <c r="D96" i="1"/>
  <c r="D154" i="1"/>
  <c r="C12" i="5"/>
  <c r="C10" i="5"/>
  <c r="Y13" i="1"/>
  <c r="Y18" i="1" s="1"/>
  <c r="P16" i="2"/>
  <c r="D138" i="1" l="1"/>
  <c r="C53" i="6" s="1"/>
  <c r="C9" i="6"/>
  <c r="J25" i="2"/>
  <c r="D4" i="1"/>
  <c r="C7" i="6" s="1"/>
  <c r="C82" i="6"/>
  <c r="G82" i="6" s="1"/>
  <c r="L82" i="6" s="1"/>
  <c r="C23" i="2"/>
  <c r="C82" i="5"/>
  <c r="G82" i="5" s="1"/>
  <c r="L82" i="5" s="1"/>
  <c r="E4" i="7"/>
  <c r="G4" i="7" s="1"/>
  <c r="N184" i="1"/>
  <c r="U184" i="1" s="1"/>
  <c r="W193" i="1" s="1"/>
  <c r="D192" i="1"/>
  <c r="B5" i="7" s="1"/>
  <c r="C5" i="2"/>
  <c r="D18" i="1"/>
  <c r="D33" i="1" s="1"/>
  <c r="E12" i="7"/>
  <c r="G12" i="7" s="1"/>
  <c r="B21" i="7"/>
  <c r="C47" i="5"/>
  <c r="C26" i="5"/>
  <c r="C22" i="5"/>
  <c r="C24" i="5"/>
  <c r="B18" i="9"/>
  <c r="C64" i="5"/>
  <c r="C61" i="5"/>
  <c r="B17" i="9"/>
  <c r="J23" i="2"/>
  <c r="O23" i="2"/>
  <c r="B15" i="9"/>
  <c r="C57" i="5"/>
  <c r="C57" i="6"/>
  <c r="C33" i="5"/>
  <c r="C33" i="6"/>
  <c r="B14" i="9"/>
  <c r="C25" i="5"/>
  <c r="C46" i="5"/>
  <c r="C13" i="6" l="1"/>
  <c r="D176" i="1"/>
  <c r="D179" i="1" s="1"/>
  <c r="B16" i="9"/>
  <c r="C53" i="5"/>
  <c r="C84" i="5"/>
  <c r="G84" i="5" s="1"/>
  <c r="L84" i="5" s="1"/>
  <c r="D13" i="1"/>
  <c r="B9" i="9" s="1"/>
  <c r="B23" i="9" s="1"/>
  <c r="D14" i="2"/>
  <c r="K14" i="2" s="1"/>
  <c r="P14" i="2" s="1"/>
  <c r="C7" i="5"/>
  <c r="C21" i="5" s="1"/>
  <c r="C27" i="5" s="1"/>
  <c r="C29" i="5" s="1"/>
  <c r="B7" i="9"/>
  <c r="T180" i="1"/>
  <c r="C85" i="6"/>
  <c r="G85" i="6" s="1"/>
  <c r="L85" i="6" s="1"/>
  <c r="N192" i="1"/>
  <c r="P193" i="1" s="1"/>
  <c r="E21" i="7"/>
  <c r="B30" i="7"/>
  <c r="C4" i="5"/>
  <c r="B12" i="9"/>
  <c r="C4" i="6"/>
  <c r="C4" i="2"/>
  <c r="C6" i="2" s="1"/>
  <c r="E5" i="7"/>
  <c r="B14" i="7"/>
  <c r="C13" i="5" l="1"/>
  <c r="C15" i="5" s="1"/>
  <c r="B19" i="9"/>
  <c r="B22" i="9" s="1"/>
  <c r="B24" i="9" s="1"/>
  <c r="D178" i="1"/>
  <c r="D19" i="2" s="1"/>
  <c r="K19" i="2" s="1"/>
  <c r="P19" i="2" s="1"/>
  <c r="D14" i="1"/>
  <c r="C45" i="5"/>
  <c r="C48" i="5" s="1"/>
  <c r="C72" i="5"/>
  <c r="G72" i="5" s="1"/>
  <c r="C72" i="6"/>
  <c r="G72" i="6" s="1"/>
  <c r="D180" i="1"/>
  <c r="M180" i="1" s="1"/>
  <c r="C70" i="5"/>
  <c r="G70" i="5" s="1"/>
  <c r="L70" i="5" s="1"/>
  <c r="U192" i="1"/>
  <c r="D24" i="5"/>
  <c r="C59" i="5" s="1"/>
  <c r="D26" i="5"/>
  <c r="C39" i="5" s="1"/>
  <c r="D25" i="5"/>
  <c r="C37" i="5" s="1"/>
  <c r="D22" i="5"/>
  <c r="C41" i="5" s="1"/>
  <c r="C9" i="2"/>
  <c r="D199" i="1"/>
  <c r="M179" i="1"/>
  <c r="E14" i="7"/>
  <c r="G14" i="7" s="1"/>
  <c r="B23" i="7"/>
  <c r="C15" i="6"/>
  <c r="G21" i="7"/>
  <c r="D21" i="5"/>
  <c r="D23" i="5"/>
  <c r="C55" i="5" s="1"/>
  <c r="G5" i="7"/>
  <c r="C10" i="2"/>
  <c r="J10" i="2" s="1"/>
  <c r="D15" i="2"/>
  <c r="C24" i="2"/>
  <c r="E30" i="7"/>
  <c r="D181" i="1" l="1"/>
  <c r="D193" i="1" s="1"/>
  <c r="C79" i="5"/>
  <c r="J194" i="1"/>
  <c r="C79" i="6"/>
  <c r="K15" i="2"/>
  <c r="D27" i="5"/>
  <c r="E27" i="5" s="1"/>
  <c r="C35" i="5"/>
  <c r="D7" i="6"/>
  <c r="D12" i="6"/>
  <c r="D10" i="6"/>
  <c r="D8" i="6"/>
  <c r="C83" i="6"/>
  <c r="D11" i="6"/>
  <c r="D9" i="6"/>
  <c r="D7" i="5"/>
  <c r="D9" i="5"/>
  <c r="C54" i="5" s="1"/>
  <c r="D12" i="5"/>
  <c r="C38" i="5" s="1"/>
  <c r="D11" i="5"/>
  <c r="C36" i="5" s="1"/>
  <c r="D10" i="5"/>
  <c r="C58" i="5" s="1"/>
  <c r="D8" i="5"/>
  <c r="C40" i="5" s="1"/>
  <c r="G30" i="7"/>
  <c r="B33" i="7"/>
  <c r="E33" i="7" s="1"/>
  <c r="G33" i="7" s="1"/>
  <c r="E23" i="7"/>
  <c r="G23" i="7" s="1"/>
  <c r="O24" i="2"/>
  <c r="B13" i="7"/>
  <c r="E13" i="7" s="1"/>
  <c r="G13" i="7" s="1"/>
  <c r="J24" i="2"/>
  <c r="L27" i="2" s="1"/>
  <c r="C26" i="2"/>
  <c r="J9" i="2"/>
  <c r="C11" i="2"/>
  <c r="D17" i="2" s="1"/>
  <c r="D18" i="2" s="1"/>
  <c r="D20" i="2" s="1"/>
  <c r="C33" i="2"/>
  <c r="T179" i="1"/>
  <c r="T181" i="1" s="1"/>
  <c r="M181" i="1"/>
  <c r="N193" i="1" s="1"/>
  <c r="E193" i="1" l="1"/>
  <c r="E194" i="1" s="1"/>
  <c r="E195" i="1" s="1"/>
  <c r="E196" i="1" s="1"/>
  <c r="F193" i="1"/>
  <c r="F194" i="1" s="1"/>
  <c r="F195" i="1" s="1"/>
  <c r="F196" i="1" s="1"/>
  <c r="G193" i="1"/>
  <c r="G194" i="1" s="1"/>
  <c r="G195" i="1" s="1"/>
  <c r="G196" i="1" s="1"/>
  <c r="H193" i="1"/>
  <c r="H194" i="1" s="1"/>
  <c r="U193" i="1"/>
  <c r="C26" i="6"/>
  <c r="C47" i="6"/>
  <c r="C64" i="6"/>
  <c r="B31" i="7"/>
  <c r="G83" i="6"/>
  <c r="E83" i="6"/>
  <c r="I83" i="6" s="1"/>
  <c r="N83" i="6" s="1"/>
  <c r="C70" i="6"/>
  <c r="D13" i="6"/>
  <c r="E13" i="6" s="1"/>
  <c r="C21" i="6"/>
  <c r="C45" i="6"/>
  <c r="J26" i="2"/>
  <c r="O26" i="2"/>
  <c r="C27" i="2"/>
  <c r="B15" i="7" s="1"/>
  <c r="B16" i="7" s="1"/>
  <c r="C40" i="6"/>
  <c r="C22" i="6"/>
  <c r="P15" i="2"/>
  <c r="E6" i="7"/>
  <c r="E7" i="7" s="1"/>
  <c r="N194" i="1"/>
  <c r="O9" i="2"/>
  <c r="J11" i="2"/>
  <c r="D13" i="5"/>
  <c r="E13" i="5" s="1"/>
  <c r="C34" i="5"/>
  <c r="C42" i="5" s="1"/>
  <c r="H195" i="1"/>
  <c r="H196" i="1" s="1"/>
  <c r="C54" i="6"/>
  <c r="C23" i="6"/>
  <c r="C58" i="6"/>
  <c r="C24" i="6"/>
  <c r="B6" i="7"/>
  <c r="B7" i="7" s="1"/>
  <c r="D194" i="1"/>
  <c r="C61" i="6"/>
  <c r="C46" i="6"/>
  <c r="C25" i="6"/>
  <c r="D195" i="1" l="1"/>
  <c r="B8" i="7" s="1"/>
  <c r="B9" i="7" s="1"/>
  <c r="I194" i="1"/>
  <c r="K194" i="1" s="1"/>
  <c r="C50" i="5"/>
  <c r="N195" i="1"/>
  <c r="E8" i="7" s="1"/>
  <c r="E9" i="7" s="1"/>
  <c r="O10" i="2"/>
  <c r="O11" i="2" s="1"/>
  <c r="O27" i="2" s="1"/>
  <c r="J27" i="2"/>
  <c r="E15" i="7" s="1"/>
  <c r="E16" i="7" s="1"/>
  <c r="G70" i="6"/>
  <c r="E31" i="7"/>
  <c r="L83" i="6"/>
  <c r="C28" i="2"/>
  <c r="C48" i="6"/>
  <c r="K17" i="2"/>
  <c r="K18" i="2" s="1"/>
  <c r="K20" i="2" s="1"/>
  <c r="C27" i="6"/>
  <c r="C29" i="6" s="1"/>
  <c r="D25" i="6" s="1"/>
  <c r="C37" i="6" s="1"/>
  <c r="Q27" i="2"/>
  <c r="G6" i="7"/>
  <c r="G7" i="7" s="1"/>
  <c r="U194" i="1"/>
  <c r="D26" i="6" l="1"/>
  <c r="C39" i="6" s="1"/>
  <c r="J28" i="2"/>
  <c r="J37" i="2" s="1"/>
  <c r="J36" i="2" s="1"/>
  <c r="D24" i="6"/>
  <c r="C59" i="6" s="1"/>
  <c r="D196" i="1"/>
  <c r="D203" i="1" s="1"/>
  <c r="D202" i="1" s="1"/>
  <c r="D21" i="6"/>
  <c r="C35" i="6" s="1"/>
  <c r="D23" i="6"/>
  <c r="C55" i="6" s="1"/>
  <c r="G15" i="7"/>
  <c r="G16" i="7" s="1"/>
  <c r="O28" i="2"/>
  <c r="P17" i="2"/>
  <c r="P18" i="2" s="1"/>
  <c r="P20" i="2" s="1"/>
  <c r="G31" i="7"/>
  <c r="U195" i="1"/>
  <c r="G8" i="7" s="1"/>
  <c r="G9" i="7" s="1"/>
  <c r="U202" i="1"/>
  <c r="U203" i="1" s="1"/>
  <c r="U200" i="1"/>
  <c r="U201" i="1" s="1"/>
  <c r="C29" i="2"/>
  <c r="B17" i="7" s="1"/>
  <c r="B18" i="7" s="1"/>
  <c r="N196" i="1"/>
  <c r="D22" i="6"/>
  <c r="C41" i="6" s="1"/>
  <c r="L70" i="6"/>
  <c r="D45" i="5"/>
  <c r="C83" i="5"/>
  <c r="D46" i="5"/>
  <c r="C62" i="5" s="1"/>
  <c r="D47" i="5"/>
  <c r="C65" i="5" s="1"/>
  <c r="J35" i="2" l="1"/>
  <c r="J34" i="2" s="1"/>
  <c r="J29" i="2"/>
  <c r="E17" i="7" s="1"/>
  <c r="E18" i="7" s="1"/>
  <c r="D201" i="1"/>
  <c r="D200" i="1" s="1"/>
  <c r="C42" i="6"/>
  <c r="G83" i="5"/>
  <c r="L83" i="5" s="1"/>
  <c r="B22" i="7"/>
  <c r="C85" i="5"/>
  <c r="N201" i="1"/>
  <c r="N200" i="1" s="1"/>
  <c r="N203" i="1"/>
  <c r="N202" i="1" s="1"/>
  <c r="D27" i="6"/>
  <c r="E27" i="6" s="1"/>
  <c r="U196" i="1"/>
  <c r="O29" i="2"/>
  <c r="G17" i="7" s="1"/>
  <c r="G18" i="7" s="1"/>
  <c r="O35" i="2"/>
  <c r="O34" i="2" s="1"/>
  <c r="O37" i="2"/>
  <c r="O36" i="2" s="1"/>
  <c r="C67" i="5"/>
  <c r="D48" i="5"/>
  <c r="E48" i="5" s="1"/>
  <c r="C71" i="5"/>
  <c r="C30" i="2"/>
  <c r="J30" i="2" l="1"/>
  <c r="C35" i="2"/>
  <c r="C34" i="2" s="1"/>
  <c r="C37" i="2"/>
  <c r="C36" i="2" s="1"/>
  <c r="G67" i="5"/>
  <c r="N86" i="5"/>
  <c r="O30" i="2"/>
  <c r="G85" i="5"/>
  <c r="C50" i="6"/>
  <c r="C73" i="5"/>
  <c r="C75" i="5" s="1"/>
  <c r="G71" i="5"/>
  <c r="E22" i="7"/>
  <c r="C78" i="5" l="1"/>
  <c r="C86" i="5"/>
  <c r="C84" i="6"/>
  <c r="D46" i="6"/>
  <c r="C62" i="6" s="1"/>
  <c r="D47" i="6"/>
  <c r="C65" i="6" s="1"/>
  <c r="D45" i="6"/>
  <c r="G73" i="5"/>
  <c r="G75" i="5" s="1"/>
  <c r="L71" i="5"/>
  <c r="L73" i="5" s="1"/>
  <c r="G22" i="7"/>
  <c r="L85" i="5"/>
  <c r="I86" i="5"/>
  <c r="L67" i="5"/>
  <c r="L75" i="5" l="1"/>
  <c r="L86" i="5" s="1"/>
  <c r="G24" i="7" s="1"/>
  <c r="G25" i="7" s="1"/>
  <c r="C67" i="6"/>
  <c r="G67" i="6" s="1"/>
  <c r="G86" i="5"/>
  <c r="C71" i="6"/>
  <c r="D48" i="6"/>
  <c r="E48" i="6" s="1"/>
  <c r="B24" i="7"/>
  <c r="B25" i="7" s="1"/>
  <c r="C92" i="5"/>
  <c r="C87" i="5"/>
  <c r="G84" i="6"/>
  <c r="L84" i="6" s="1"/>
  <c r="B32" i="7"/>
  <c r="C86" i="6"/>
  <c r="L87" i="5" l="1"/>
  <c r="L88" i="5" s="1"/>
  <c r="G26" i="7" s="1"/>
  <c r="G27" i="7" s="1"/>
  <c r="G86" i="6"/>
  <c r="E32" i="7"/>
  <c r="C88" i="5"/>
  <c r="B26" i="7" s="1"/>
  <c r="B27" i="7" s="1"/>
  <c r="C96" i="5"/>
  <c r="C95" i="5" s="1"/>
  <c r="C94" i="5"/>
  <c r="C93" i="5" s="1"/>
  <c r="E24" i="7"/>
  <c r="E25" i="7" s="1"/>
  <c r="G87" i="5"/>
  <c r="L67" i="6"/>
  <c r="G71" i="6"/>
  <c r="C73" i="6"/>
  <c r="N87" i="6"/>
  <c r="L96" i="5" l="1"/>
  <c r="L95" i="5" s="1"/>
  <c r="L94" i="5"/>
  <c r="L93" i="5" s="1"/>
  <c r="C89" i="5"/>
  <c r="L89" i="5"/>
  <c r="G88" i="5"/>
  <c r="E26" i="7" s="1"/>
  <c r="E27" i="7" s="1"/>
  <c r="G96" i="5"/>
  <c r="G95" i="5" s="1"/>
  <c r="G94" i="5"/>
  <c r="G93" i="5" s="1"/>
  <c r="G32" i="7"/>
  <c r="C75" i="6"/>
  <c r="C78" i="6"/>
  <c r="L71" i="6"/>
  <c r="L73" i="6" s="1"/>
  <c r="L75" i="6" s="1"/>
  <c r="L87" i="6" s="1"/>
  <c r="G34" i="7" s="1"/>
  <c r="G73" i="6"/>
  <c r="G75" i="6" s="1"/>
  <c r="I87" i="6"/>
  <c r="L86" i="6"/>
  <c r="G89" i="5" l="1"/>
  <c r="L88" i="6"/>
  <c r="G35" i="7"/>
  <c r="G87" i="6"/>
  <c r="C87" i="6"/>
  <c r="B34" i="7" l="1"/>
  <c r="B35" i="7" s="1"/>
  <c r="C93" i="6"/>
  <c r="C88" i="6"/>
  <c r="E34" i="7"/>
  <c r="E35" i="7" s="1"/>
  <c r="G88" i="6"/>
  <c r="L89" i="6"/>
  <c r="G36" i="7" s="1"/>
  <c r="G37" i="7" s="1"/>
  <c r="L95" i="6"/>
  <c r="L94" i="6" s="1"/>
  <c r="L97" i="6"/>
  <c r="L96" i="6" s="1"/>
  <c r="L90" i="6" l="1"/>
  <c r="C89" i="6"/>
  <c r="B36" i="7" s="1"/>
  <c r="B37" i="7" s="1"/>
  <c r="C95" i="6"/>
  <c r="C94" i="6" s="1"/>
  <c r="C97" i="6"/>
  <c r="C96" i="6" s="1"/>
  <c r="G97" i="6"/>
  <c r="G96" i="6" s="1"/>
  <c r="G89" i="6"/>
  <c r="E36" i="7" s="1"/>
  <c r="E37" i="7" s="1"/>
  <c r="G95" i="6"/>
  <c r="G94" i="6" s="1"/>
  <c r="C90" i="6" l="1"/>
  <c r="G9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Dave's Desktop</author>
  </authors>
  <commentList>
    <comment ref="N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All Jobs considered direct</t>
        </r>
      </text>
    </comment>
    <comment ref="S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Engineering Indirect</t>
        </r>
      </text>
    </comment>
    <comment ref="T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Marketing &amp; Sales</t>
        </r>
      </text>
    </comment>
    <comment ref="V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Bid and Proposal</t>
        </r>
      </text>
    </comment>
    <comment ref="W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Independent (internally funded) Research and Development</t>
        </r>
      </text>
    </comment>
    <comment ref="X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Dave's Desktop:</t>
        </r>
        <r>
          <rPr>
            <sz val="9"/>
            <color indexed="81"/>
            <rFont val="Tahoma"/>
            <family val="2"/>
          </rPr>
          <t xml:space="preserve">
Paid Time Off</t>
        </r>
      </text>
    </comment>
  </commentList>
</comments>
</file>

<file path=xl/sharedStrings.xml><?xml version="1.0" encoding="utf-8"?>
<sst xmlns="http://schemas.openxmlformats.org/spreadsheetml/2006/main" count="682" uniqueCount="348">
  <si>
    <t>Instructions and Features</t>
  </si>
  <si>
    <t>General Features</t>
  </si>
  <si>
    <r>
      <rPr>
        <b/>
        <sz val="11"/>
        <color theme="1"/>
        <rFont val="Calibri"/>
        <family val="2"/>
        <scheme val="minor"/>
      </rPr>
      <t>Input Tab</t>
    </r>
    <r>
      <rPr>
        <sz val="11"/>
        <color theme="1"/>
        <rFont val="Calibri"/>
        <family val="2"/>
        <scheme val="minor"/>
      </rPr>
      <t xml:space="preserve"> - Inputs on this tab populates all other tabs. </t>
    </r>
  </si>
  <si>
    <r>
      <rPr>
        <b/>
        <sz val="11"/>
        <color theme="1"/>
        <rFont val="Calibri"/>
        <family val="2"/>
        <scheme val="minor"/>
      </rPr>
      <t>Rows &amp; Columns</t>
    </r>
    <r>
      <rPr>
        <sz val="11"/>
        <color theme="1"/>
        <rFont val="Calibri"/>
        <family val="2"/>
        <scheme val="minor"/>
      </rPr>
      <t xml:space="preserve"> - Do not add rows or columns unless approved. It may invalidate the model.</t>
    </r>
  </si>
  <si>
    <r>
      <rPr>
        <b/>
        <sz val="11"/>
        <color theme="1"/>
        <rFont val="Calibri"/>
        <family val="2"/>
        <scheme val="minor"/>
      </rPr>
      <t xml:space="preserve">SBIR Job Cost Calc </t>
    </r>
    <r>
      <rPr>
        <sz val="11"/>
        <color theme="1"/>
        <rFont val="Calibri"/>
        <family val="2"/>
        <scheme val="minor"/>
      </rPr>
      <t>- Each indirect rate scenario tab calculates the SBIR job cost.</t>
    </r>
  </si>
  <si>
    <r>
      <rPr>
        <b/>
        <sz val="11"/>
        <color theme="1"/>
        <rFont val="Calibri"/>
        <family val="2"/>
        <scheme val="minor"/>
      </rPr>
      <t>Metrics</t>
    </r>
    <r>
      <rPr>
        <sz val="11"/>
        <color theme="1"/>
        <rFont val="Calibri"/>
        <family val="2"/>
        <scheme val="minor"/>
      </rPr>
      <t xml:space="preserve"> - Each indirect rate scenario tab calculates metrics used by some agency evaluators. These Rows 198-203 are hidden for DOE.</t>
    </r>
  </si>
  <si>
    <r>
      <rPr>
        <b/>
        <sz val="11"/>
        <color theme="1"/>
        <rFont val="Calibri"/>
        <family val="2"/>
        <scheme val="minor"/>
      </rPr>
      <t>G&amp;A Base Scenarios</t>
    </r>
    <r>
      <rPr>
        <sz val="11"/>
        <color theme="1"/>
        <rFont val="Calibri"/>
        <family val="2"/>
        <scheme val="minor"/>
      </rPr>
      <t xml:space="preserve"> - All Tabs calculate G&amp;A rates based on Total Cost Input (TCI), Value Added Base, and Modified Base</t>
    </r>
  </si>
  <si>
    <r>
      <rPr>
        <b/>
        <sz val="11"/>
        <color theme="1"/>
        <rFont val="Calibri"/>
        <family val="2"/>
        <scheme val="minor"/>
      </rPr>
      <t>Intermediate Pools</t>
    </r>
    <r>
      <rPr>
        <sz val="11"/>
        <color theme="1"/>
        <rFont val="Calibri"/>
        <family val="2"/>
        <scheme val="minor"/>
      </rPr>
      <t xml:space="preserve"> - For 2-Rate structures, Fringe, Facility, and Engineering Indirect pooled costs are intermediate pools allocated to final pools on the basis of productive labor.</t>
    </r>
  </si>
  <si>
    <t>Input Tab</t>
  </si>
  <si>
    <t>&lt;----Shaded cells are input cells. All others are formulas.</t>
  </si>
  <si>
    <r>
      <rPr>
        <b/>
        <sz val="11"/>
        <color theme="1"/>
        <rFont val="Calibri"/>
        <family val="2"/>
        <scheme val="minor"/>
      </rPr>
      <t xml:space="preserve">Labor </t>
    </r>
    <r>
      <rPr>
        <sz val="11"/>
        <color theme="1"/>
        <rFont val="Calibri"/>
        <family val="2"/>
        <scheme val="minor"/>
      </rPr>
      <t>- Hourly rate is Salary/2080. Input labor hours in the Labor Worksheet section  per individual for annual period (Columns L-X).</t>
    </r>
  </si>
  <si>
    <r>
      <rPr>
        <b/>
        <sz val="11"/>
        <color theme="1"/>
        <rFont val="Calibri"/>
        <family val="2"/>
        <scheme val="minor"/>
      </rPr>
      <t>Other Direct Costs</t>
    </r>
    <r>
      <rPr>
        <sz val="11"/>
        <color theme="1"/>
        <rFont val="Calibri"/>
        <family val="2"/>
        <scheme val="minor"/>
      </rPr>
      <t xml:space="preserve"> - Input non-labor direct costs per job (Columns F-J).</t>
    </r>
  </si>
  <si>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 - Input other indirect costs in the expenses (Column D) starting on Row 16.</t>
    </r>
  </si>
  <si>
    <r>
      <rPr>
        <b/>
        <sz val="11"/>
        <color theme="1"/>
        <rFont val="Calibri"/>
        <family val="2"/>
        <scheme val="minor"/>
      </rPr>
      <t>Indirect Rate Calc</t>
    </r>
    <r>
      <rPr>
        <sz val="11"/>
        <color theme="1"/>
        <rFont val="Calibri"/>
        <family val="2"/>
        <scheme val="minor"/>
      </rPr>
      <t xml:space="preserve"> - Input Tab calculates a single rate with three G&amp;A rate scenarios (TCI, Value Added, Modified).</t>
    </r>
  </si>
  <si>
    <t>Other Tabs</t>
  </si>
  <si>
    <r>
      <rPr>
        <b/>
        <sz val="11"/>
        <color theme="1"/>
        <rFont val="Calibri"/>
        <family val="2"/>
        <scheme val="minor"/>
      </rPr>
      <t>Indirect Rates</t>
    </r>
    <r>
      <rPr>
        <sz val="11"/>
        <color theme="1"/>
        <rFont val="Calibri"/>
        <family val="2"/>
        <scheme val="minor"/>
      </rPr>
      <t xml:space="preserve"> - Tabs to the right of the Input Tab calculate rates using various common indirect rate structures.</t>
    </r>
  </si>
  <si>
    <r>
      <rPr>
        <b/>
        <sz val="11"/>
        <color theme="1"/>
        <rFont val="Calibri"/>
        <family val="2"/>
        <scheme val="minor"/>
      </rPr>
      <t>Compare Rates</t>
    </r>
    <r>
      <rPr>
        <sz val="11"/>
        <color theme="1"/>
        <rFont val="Calibri"/>
        <family val="2"/>
        <scheme val="minor"/>
      </rPr>
      <t xml:space="preserve"> - The Compare Tab shows how job costs are restructured depending on the indirect rate structure.</t>
    </r>
  </si>
  <si>
    <r>
      <rPr>
        <b/>
        <sz val="11"/>
        <color theme="1"/>
        <rFont val="Calibri"/>
        <family val="2"/>
        <scheme val="minor"/>
      </rPr>
      <t>Labor Expansion</t>
    </r>
    <r>
      <rPr>
        <sz val="11"/>
        <color theme="1"/>
        <rFont val="Calibri"/>
        <family val="2"/>
        <scheme val="minor"/>
      </rPr>
      <t xml:space="preserve"> - The LDexpanded Tab can be used for additional employees and jobs. If used, this worksheet will need to be properly linked to the  Input Tab.</t>
    </r>
  </si>
  <si>
    <r>
      <rPr>
        <b/>
        <sz val="11"/>
        <color theme="1"/>
        <rFont val="Calibri"/>
        <family val="2"/>
        <scheme val="minor"/>
      </rPr>
      <t>PDF Tab</t>
    </r>
    <r>
      <rPr>
        <sz val="11"/>
        <color theme="1"/>
        <rFont val="Calibri"/>
        <family val="2"/>
        <scheme val="minor"/>
      </rPr>
      <t xml:space="preserve"> - This tab consolidates indirect rate calculation information for ease of PDF (single rate only).</t>
    </r>
  </si>
  <si>
    <t>Assumptions</t>
  </si>
  <si>
    <t>All Phase 1 costs are within 2022 FY.</t>
  </si>
  <si>
    <t>Model accumulates all costs for the entire annual period 2022.</t>
  </si>
  <si>
    <t>QA Notes</t>
  </si>
  <si>
    <t>Tested with ReliAscent GovCalc model.</t>
  </si>
  <si>
    <t>Rates Defined &amp; Behavior</t>
  </si>
  <si>
    <t>1.</t>
  </si>
  <si>
    <t>Ratio = Rate</t>
  </si>
  <si>
    <t>2.</t>
  </si>
  <si>
    <t>Numerator = Pool</t>
  </si>
  <si>
    <t>Denominator = Base</t>
  </si>
  <si>
    <t>3.</t>
  </si>
  <si>
    <t>Note: Rates change in the same direction the pool changes (when base remains unchanged)</t>
  </si>
  <si>
    <t>4.</t>
  </si>
  <si>
    <t>Note: Rates change in the opposite direction of base  changes (when pool remains unchanged)</t>
  </si>
  <si>
    <t>FAR Part 31 Citations</t>
  </si>
  <si>
    <t>Direct Costs</t>
  </si>
  <si>
    <t>Indirect Costs</t>
  </si>
  <si>
    <t>Allowability</t>
  </si>
  <si>
    <t>31.201-2, -6</t>
  </si>
  <si>
    <t>Allocability</t>
  </si>
  <si>
    <t>31.201-4</t>
  </si>
  <si>
    <t>Cost Principles</t>
  </si>
  <si>
    <t>31.205-1 thru 52</t>
  </si>
  <si>
    <t>Budget</t>
  </si>
  <si>
    <t>Job Costs</t>
  </si>
  <si>
    <t>Labor</t>
  </si>
  <si>
    <t>Hours</t>
  </si>
  <si>
    <t>DOE P1</t>
  </si>
  <si>
    <t>NSF</t>
  </si>
  <si>
    <t>DOE#2</t>
  </si>
  <si>
    <t>Job 4</t>
  </si>
  <si>
    <t>Job 5</t>
  </si>
  <si>
    <t>Hourly Rate</t>
  </si>
  <si>
    <t>EI</t>
  </si>
  <si>
    <t>M&amp;S</t>
  </si>
  <si>
    <t>Admin</t>
  </si>
  <si>
    <t>B&amp;P</t>
  </si>
  <si>
    <t>IR&amp;D</t>
  </si>
  <si>
    <t>PTO</t>
  </si>
  <si>
    <t>Total</t>
  </si>
  <si>
    <t>Direct Labor</t>
  </si>
  <si>
    <t>Emp 1</t>
  </si>
  <si>
    <t>Contract Labor</t>
  </si>
  <si>
    <t>Emp 2</t>
  </si>
  <si>
    <t>Consultants</t>
  </si>
  <si>
    <t>Emp 3</t>
  </si>
  <si>
    <t>Equipment</t>
  </si>
  <si>
    <t>Emp 4</t>
  </si>
  <si>
    <t>Materials &amp; Supplies</t>
  </si>
  <si>
    <t>Emp 5</t>
  </si>
  <si>
    <t>Subcontracts</t>
  </si>
  <si>
    <t>Travel</t>
  </si>
  <si>
    <t>Other Direct Costs</t>
  </si>
  <si>
    <t>Costs</t>
  </si>
  <si>
    <t>Total Direct Costs</t>
  </si>
  <si>
    <t>Indirect Expenses</t>
  </si>
  <si>
    <t>Fringe Benefits</t>
  </si>
  <si>
    <t>FICA/Medicare</t>
  </si>
  <si>
    <t>FUTA</t>
  </si>
  <si>
    <t>Holiday (included in Vacation)</t>
  </si>
  <si>
    <t>Life Insurance</t>
  </si>
  <si>
    <t>Local Payroll Tax</t>
  </si>
  <si>
    <t>Medical Insurance</t>
  </si>
  <si>
    <t>Retirement Plan</t>
  </si>
  <si>
    <t>Sick &amp; Personal</t>
  </si>
  <si>
    <t>SUTA</t>
  </si>
  <si>
    <t>Vacation</t>
  </si>
  <si>
    <t>Worker's Comp</t>
  </si>
  <si>
    <t>Other</t>
  </si>
  <si>
    <t>Total  · Fringe Benefits</t>
  </si>
  <si>
    <t>Facilities</t>
  </si>
  <si>
    <t>Depreciation &amp; Amortization</t>
  </si>
  <si>
    <t>Equipment/Furniture  Lease</t>
  </si>
  <si>
    <t>Insurance</t>
  </si>
  <si>
    <t>Janitorial</t>
  </si>
  <si>
    <t>Network Charges</t>
  </si>
  <si>
    <t>Office Expense</t>
  </si>
  <si>
    <t>Office Lease/Rent</t>
  </si>
  <si>
    <t>Postage &amp; Shipping</t>
  </si>
  <si>
    <t>Printing</t>
  </si>
  <si>
    <t>Property Taxes</t>
  </si>
  <si>
    <t>Repairs &amp; Maintenance</t>
  </si>
  <si>
    <t>Telephone</t>
  </si>
  <si>
    <t>Utilities</t>
  </si>
  <si>
    <t>Auto Expense</t>
  </si>
  <si>
    <t>Facilities-Extra 1</t>
  </si>
  <si>
    <t>Facilities-Extra 2</t>
  </si>
  <si>
    <t>Facilities-Extra 3</t>
  </si>
  <si>
    <t>Total · Facilities</t>
  </si>
  <si>
    <t>Engineering Indirect</t>
  </si>
  <si>
    <t>Wages</t>
  </si>
  <si>
    <t>Bonuses</t>
  </si>
  <si>
    <t>Business Meetings</t>
  </si>
  <si>
    <t>Conferences/Seminars</t>
  </si>
  <si>
    <t>Dues &amp; Subscriptions</t>
  </si>
  <si>
    <t>Lab Expenses</t>
  </si>
  <si>
    <t>Legal &amp; Patent Costs</t>
  </si>
  <si>
    <t>Recruitment</t>
  </si>
  <si>
    <t>Relocation</t>
  </si>
  <si>
    <t>Training</t>
  </si>
  <si>
    <t>Travel Meals</t>
  </si>
  <si>
    <t>Engineering Indirect-Extra 1</t>
  </si>
  <si>
    <t>Engineering Indirect-Extra 2</t>
  </si>
  <si>
    <t>Engineering Indirect-Extra 3</t>
  </si>
  <si>
    <t>Engineering Indirect - Other</t>
  </si>
  <si>
    <t>Total Engineering Indirect</t>
  </si>
  <si>
    <t>Marketing &amp; Sales</t>
  </si>
  <si>
    <t>Commissons</t>
  </si>
  <si>
    <t>Dues &amp; Subscription</t>
  </si>
  <si>
    <t>Legal Costs</t>
  </si>
  <si>
    <t>Marketing &amp; Sales-Extra 1</t>
  </si>
  <si>
    <t>Marketing &amp; Sales-Extra 2</t>
  </si>
  <si>
    <t>Marketing &amp; Sales-Extra 3</t>
  </si>
  <si>
    <t>Marketing &amp; Sales - Other</t>
  </si>
  <si>
    <t>Total Marketing &amp; Sales</t>
  </si>
  <si>
    <t>Subcontract/Mat'l Burden Pool</t>
  </si>
  <si>
    <t>Subcontract/Mat'l-Extra 1</t>
  </si>
  <si>
    <t>Subcontract/Mat'l-Extra 2</t>
  </si>
  <si>
    <t>Subcontract/Mat'l Burden Pool - Other</t>
  </si>
  <si>
    <t>Total 6500 · Subcontract/Mat'l Burden Pool</t>
  </si>
  <si>
    <t>Administration</t>
  </si>
  <si>
    <t>Accounting Fees</t>
  </si>
  <si>
    <t>Bank Charges</t>
  </si>
  <si>
    <t>Legal Fees</t>
  </si>
  <si>
    <t>Licenses</t>
  </si>
  <si>
    <t>State &amp; Local Income Tax C-Corp</t>
  </si>
  <si>
    <t>6623 · Administration-Extra 1</t>
  </si>
  <si>
    <t>6624 · Administration-Extra 2</t>
  </si>
  <si>
    <t>6625 · Administration-Extra 3</t>
  </si>
  <si>
    <t>Administration - Other</t>
  </si>
  <si>
    <t>Total · Administration</t>
  </si>
  <si>
    <t>Bid &amp; Proposal</t>
  </si>
  <si>
    <t>Other Cost</t>
  </si>
  <si>
    <t>B&amp;P-Extra 1</t>
  </si>
  <si>
    <t>B&amp;P-Extra 2</t>
  </si>
  <si>
    <t>Bid &amp; Proposal - Other</t>
  </si>
  <si>
    <t>Total Bid &amp; Proposal</t>
  </si>
  <si>
    <t>IR &amp; D</t>
  </si>
  <si>
    <t>IR&amp;D-Extra 1</t>
  </si>
  <si>
    <t>IR&amp;D-Extra 2</t>
  </si>
  <si>
    <t>IR &amp; D - Other</t>
  </si>
  <si>
    <t>Total IR &amp; D</t>
  </si>
  <si>
    <t>6900 · Unallowables</t>
  </si>
  <si>
    <t>6901 · Advertisement</t>
  </si>
  <si>
    <t>6902 · Contributions</t>
  </si>
  <si>
    <t>6903 · Entertainment &amp; Gifts</t>
  </si>
  <si>
    <t>6904 · Excess Per Diem</t>
  </si>
  <si>
    <t>6905 · Federal Income Tax Expense</t>
  </si>
  <si>
    <t>6906 · Interest Expense</t>
  </si>
  <si>
    <t>6907 · Keyman Ins (Company is Benef)</t>
  </si>
  <si>
    <t>6908 · Legal cost (unallow portion)</t>
  </si>
  <si>
    <t>6909 · Legal Penalties &amp; Fines</t>
  </si>
  <si>
    <t>6910 · Relocation (Unallow. Portion)</t>
  </si>
  <si>
    <t>6911 · Trade Shows</t>
  </si>
  <si>
    <t>6912 · Unallowable Labor</t>
  </si>
  <si>
    <t>6913 · Unallowable Labor-Fringe</t>
  </si>
  <si>
    <t>6914 · Unallowable Labor-Facilities</t>
  </si>
  <si>
    <t>6915 · Other Unallowables</t>
  </si>
  <si>
    <t>6900 · Unallowables - Other</t>
  </si>
  <si>
    <t>Total 6900 · Unallowables</t>
  </si>
  <si>
    <t>6997 · SALARIES &amp; WAGES</t>
  </si>
  <si>
    <t>6998 · Payroll Expenses</t>
  </si>
  <si>
    <t>6999 · Uncategorized Expenses</t>
  </si>
  <si>
    <t>Total Indirect Expenses</t>
  </si>
  <si>
    <t>Value Added Basis</t>
  </si>
  <si>
    <t>Modified base</t>
  </si>
  <si>
    <t xml:space="preserve">Total Costs = </t>
  </si>
  <si>
    <t xml:space="preserve">Indirect Costs (Pool) = </t>
  </si>
  <si>
    <t xml:space="preserve">Direct Costs (Base) = </t>
  </si>
  <si>
    <t>Total Cost Input (TCI)</t>
  </si>
  <si>
    <t>(less Material and subcontracts)</t>
  </si>
  <si>
    <t>(Labor only)</t>
  </si>
  <si>
    <t>Indirect Rate</t>
  </si>
  <si>
    <t>&lt;---Base</t>
  </si>
  <si>
    <t>Indirect Cost</t>
  </si>
  <si>
    <t>Check</t>
  </si>
  <si>
    <t xml:space="preserve">Base = </t>
  </si>
  <si>
    <t>Total Cost</t>
  </si>
  <si>
    <t>Fee</t>
  </si>
  <si>
    <t>Total Price</t>
  </si>
  <si>
    <t>Metrics</t>
  </si>
  <si>
    <t>Indirect costs over 50% of Direct Labor?(GAG60)</t>
  </si>
  <si>
    <t>SBIR firm minimum 67% effort at price(14)</t>
  </si>
  <si>
    <t>SBIR subs NTE 33% of price(14)</t>
  </si>
  <si>
    <t>STTR SB minimum 40% effort at price(15)</t>
  </si>
  <si>
    <t>STTR partner minimum 30% effort at price(15)</t>
  </si>
  <si>
    <t>Summary of Indirect Rate Calculations</t>
  </si>
  <si>
    <t>Single Rate Structure (G&amp;A) - Total Cost Input (TCI) basis</t>
  </si>
  <si>
    <t>Notes</t>
  </si>
  <si>
    <t>Includes this grant plus projects x, y, z</t>
  </si>
  <si>
    <t>ODCs</t>
  </si>
  <si>
    <t>Employer paid payroll taxes, paid time off, medical ins. premiums</t>
  </si>
  <si>
    <t>Rent, utilities</t>
  </si>
  <si>
    <t>Outfit lab, lab supplies, IT</t>
  </si>
  <si>
    <t>Meet with grant and contract agencies on technology roadmaps</t>
  </si>
  <si>
    <t>Legal, accounting, managing the company</t>
  </si>
  <si>
    <t>Respond to FOAs, other solicitations</t>
  </si>
  <si>
    <t>Internally fund R&amp;D project x, y, and z</t>
  </si>
  <si>
    <t>Indirect Rate Calc</t>
  </si>
  <si>
    <t xml:space="preserve">Allowable Cost Pool </t>
  </si>
  <si>
    <t>Total Cost Input (TCI) Base</t>
  </si>
  <si>
    <t>Details of these rates will be submitted as requested upon notification of award.</t>
  </si>
  <si>
    <t>Single Rate, Fringe as Direct</t>
  </si>
  <si>
    <t>Fringe Rate Calculation</t>
  </si>
  <si>
    <t>Pool</t>
  </si>
  <si>
    <t>All fringe costs</t>
  </si>
  <si>
    <t>Base</t>
  </si>
  <si>
    <t>All productive labor (i.e. no PTO)</t>
  </si>
  <si>
    <t>Rate</t>
  </si>
  <si>
    <t>Indirect Rate Calculation</t>
  </si>
  <si>
    <t>Value Added Base</t>
  </si>
  <si>
    <t>Modified Base Base</t>
  </si>
  <si>
    <t>Less fringe allocated to Direct Labor</t>
  </si>
  <si>
    <t>Total Cost Input, including fringe on Direct Labor</t>
  </si>
  <si>
    <t>(less Matls &amp; Subcontracts)</t>
  </si>
  <si>
    <t>(Direct Labor Only)</t>
  </si>
  <si>
    <t>Proof</t>
  </si>
  <si>
    <t>DL</t>
  </si>
  <si>
    <t>Fringe as direct</t>
  </si>
  <si>
    <t>ODC</t>
  </si>
  <si>
    <t>G&amp;A</t>
  </si>
  <si>
    <t>Total Costs</t>
  </si>
  <si>
    <t>PL</t>
  </si>
  <si>
    <t>SBIR/STTR Job Cost</t>
  </si>
  <si>
    <t>Fringe</t>
  </si>
  <si>
    <t>= Base</t>
  </si>
  <si>
    <t>Base =</t>
  </si>
  <si>
    <t>Price</t>
  </si>
  <si>
    <t>Indirect costs over 50% of Direct Labor?</t>
  </si>
  <si>
    <t>SBIR firm minimum 67% effort at price</t>
  </si>
  <si>
    <t>SBIR subs NTE 33% of price</t>
  </si>
  <si>
    <t>STTR SB minimum 40% effort at price</t>
  </si>
  <si>
    <t>STTR partner minimum 30% effort at price</t>
  </si>
  <si>
    <t>Two Rate</t>
  </si>
  <si>
    <t>Fringe Rate</t>
  </si>
  <si>
    <t>Intermediate Cost Pool</t>
  </si>
  <si>
    <t>Allocation</t>
  </si>
  <si>
    <t>Base is all productive/at-work labor</t>
  </si>
  <si>
    <t>EI Labor</t>
  </si>
  <si>
    <t>Admin Labor</t>
  </si>
  <si>
    <t>M&amp;S Labor</t>
  </si>
  <si>
    <t>B&amp;P Labor</t>
  </si>
  <si>
    <t>IR&amp;D Labor</t>
  </si>
  <si>
    <t>check</t>
  </si>
  <si>
    <t>Facility Rate</t>
  </si>
  <si>
    <t>Overhead Rate</t>
  </si>
  <si>
    <t>Final Overhead Pool</t>
  </si>
  <si>
    <t>EI Pool</t>
  </si>
  <si>
    <t>Direct Labor Fringe Allocation</t>
  </si>
  <si>
    <t>Direct Labor Facility Allocation</t>
  </si>
  <si>
    <t>B&amp;P Fringe Allocation</t>
  </si>
  <si>
    <t>B&amp;P Facility Allocation</t>
  </si>
  <si>
    <t>IR&amp;D Fringe Allocation</t>
  </si>
  <si>
    <t>IR&amp;D Facility Allocation</t>
  </si>
  <si>
    <t>EI Labor Fringe Allocation</t>
  </si>
  <si>
    <t>EI Labor Facility Allocation</t>
  </si>
  <si>
    <t>Total Pool</t>
  </si>
  <si>
    <t>Overhead Base</t>
  </si>
  <si>
    <t>G&amp;A Rate (TCI)</t>
  </si>
  <si>
    <t>Admin Pool</t>
  </si>
  <si>
    <t>Admin Labor Fringe Allocation</t>
  </si>
  <si>
    <t>Admin Labor Facility Allocation</t>
  </si>
  <si>
    <t>M&amp;S Pool</t>
  </si>
  <si>
    <t>M&amp;S Labor Fringe Allocation</t>
  </si>
  <si>
    <t>M&amp;S Labor Facility Allocation</t>
  </si>
  <si>
    <t>B&amp;P Pool</t>
  </si>
  <si>
    <t>B&amp;P OH</t>
  </si>
  <si>
    <t>IR&amp;D Pool</t>
  </si>
  <si>
    <t>IR&amp;D OH</t>
  </si>
  <si>
    <t>Value Added Base (VAB)</t>
  </si>
  <si>
    <t>Modified Base (MB)</t>
  </si>
  <si>
    <t>Total G&amp;A Pool</t>
  </si>
  <si>
    <t>G&amp;A Base (TCI)</t>
  </si>
  <si>
    <t>G&amp;A Base (VAB)</t>
  </si>
  <si>
    <t>G&amp;A Base (MB)</t>
  </si>
  <si>
    <t>Labor OH</t>
  </si>
  <si>
    <t>ODC (All)</t>
  </si>
  <si>
    <t>ODC (less matl/subs)</t>
  </si>
  <si>
    <t>No ODCs</t>
  </si>
  <si>
    <t>Total Base</t>
  </si>
  <si>
    <t>G&amp;A Rate</t>
  </si>
  <si>
    <t>G&amp;A Rate (VAB)</t>
  </si>
  <si>
    <t>&lt;---OH Base</t>
  </si>
  <si>
    <t>Overhead</t>
  </si>
  <si>
    <t>&lt;---G&amp;A Base</t>
  </si>
  <si>
    <t xml:space="preserve">G&amp;A Base = </t>
  </si>
  <si>
    <t>Two Rate Fringe as a Direct Cost</t>
  </si>
  <si>
    <t>Direct Labor + Fringe</t>
  </si>
  <si>
    <t>EI Labor + Fringe</t>
  </si>
  <si>
    <t>Admin Labor + Fringe</t>
  </si>
  <si>
    <t>M&amp;S Labor + Fringe</t>
  </si>
  <si>
    <t>B&amp;P Labor + Fringe</t>
  </si>
  <si>
    <t>IR&amp;D Labor + Fringe</t>
  </si>
  <si>
    <t>Fringe as Direct</t>
  </si>
  <si>
    <t xml:space="preserve">OH Base = </t>
  </si>
  <si>
    <t>&lt;----G&amp;A Base</t>
  </si>
  <si>
    <t>Summary Comparisons</t>
  </si>
  <si>
    <t>SBIR/STTR Job Costs - Single Rate System</t>
  </si>
  <si>
    <t>VAB</t>
  </si>
  <si>
    <t>MB</t>
  </si>
  <si>
    <t>SBIR/STTR Job Costs - Single Rate System (Fringe)</t>
  </si>
  <si>
    <t>SBIR/STTR Job Costs - Two Rate System</t>
  </si>
  <si>
    <t>SBIR/STTR Job Costs - Two Rate System w Fringe as direct</t>
  </si>
  <si>
    <t>SBIR/STTR</t>
  </si>
  <si>
    <t>Job 2</t>
  </si>
  <si>
    <t>Job 3</t>
  </si>
  <si>
    <t>Job 6</t>
  </si>
  <si>
    <t>Job 7</t>
  </si>
  <si>
    <t>Job 8</t>
  </si>
  <si>
    <t>Job 9</t>
  </si>
  <si>
    <t>Job10</t>
  </si>
  <si>
    <t>Emp 6</t>
  </si>
  <si>
    <t>Emp 7</t>
  </si>
  <si>
    <t>Emp 8</t>
  </si>
  <si>
    <t>Emp 9</t>
  </si>
  <si>
    <t>Emp 10</t>
  </si>
  <si>
    <t>Emp 11</t>
  </si>
  <si>
    <t>Emp 12</t>
  </si>
  <si>
    <t>Emp 13</t>
  </si>
  <si>
    <t>Emp 14</t>
  </si>
  <si>
    <t>Emp 15</t>
  </si>
  <si>
    <t>Emp 16</t>
  </si>
  <si>
    <t>Emp 17</t>
  </si>
  <si>
    <t>Emp 18</t>
  </si>
  <si>
    <t>Emp 19</t>
  </si>
  <si>
    <t>Emp 20</t>
  </si>
  <si>
    <t>ODC's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</si>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</sst>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49" fontId="3" fillId="0" borderId="0" xfId="0" applyNumberFormat="1" applyFont="1"/>
    <xf numFmtId="49" fontId="0" fillId="0" borderId="0" xfId="0" applyNumberFormat="1" applyAlignment="1">
      <alignment horizontal="centerContinuous"/>
    </xf>
    <xf numFmtId="164" fontId="4" fillId="0" borderId="0" xfId="0" applyNumberFormat="1" applyFont="1"/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/>
    <xf numFmtId="2" fontId="0" fillId="0" borderId="0" xfId="0" applyNumberForma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right"/>
    </xf>
    <xf numFmtId="10" fontId="0" fillId="0" borderId="0" xfId="2" applyNumberFormat="1" applyFont="1"/>
    <xf numFmtId="2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0" borderId="0" xfId="0" applyNumberFormat="1" applyFont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9" fontId="0" fillId="0" borderId="0" xfId="2" applyFont="1"/>
    <xf numFmtId="9" fontId="0" fillId="0" borderId="0" xfId="0" applyNumberFormat="1"/>
    <xf numFmtId="43" fontId="0" fillId="2" borderId="0" xfId="1" applyFont="1" applyFill="1"/>
    <xf numFmtId="43" fontId="0" fillId="2" borderId="1" xfId="1" applyFont="1" applyFill="1" applyBorder="1"/>
    <xf numFmtId="164" fontId="4" fillId="2" borderId="0" xfId="0" applyNumberFormat="1" applyFont="1" applyFill="1"/>
    <xf numFmtId="164" fontId="4" fillId="2" borderId="3" xfId="0" applyNumberFormat="1" applyFont="1" applyFill="1" applyBorder="1"/>
    <xf numFmtId="164" fontId="4" fillId="3" borderId="0" xfId="0" applyNumberFormat="1" applyFont="1" applyFill="1"/>
    <xf numFmtId="10" fontId="0" fillId="2" borderId="0" xfId="2" applyNumberFormat="1" applyFont="1" applyFill="1"/>
    <xf numFmtId="0" fontId="2" fillId="0" borderId="0" xfId="0" applyFont="1"/>
    <xf numFmtId="43" fontId="0" fillId="0" borderId="1" xfId="0" applyNumberFormat="1" applyBorder="1"/>
    <xf numFmtId="2" fontId="0" fillId="0" borderId="1" xfId="0" applyNumberFormat="1" applyBorder="1"/>
    <xf numFmtId="49" fontId="6" fillId="0" borderId="0" xfId="0" applyNumberFormat="1" applyFont="1" applyAlignment="1">
      <alignment horizontal="right"/>
    </xf>
    <xf numFmtId="49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8" xfId="1" applyFont="1" applyBorder="1"/>
    <xf numFmtId="43" fontId="0" fillId="0" borderId="0" xfId="1" applyFont="1" applyBorder="1"/>
    <xf numFmtId="43" fontId="0" fillId="0" borderId="12" xfId="1" applyFont="1" applyBorder="1"/>
    <xf numFmtId="43" fontId="9" fillId="0" borderId="8" xfId="1" applyFont="1" applyFill="1" applyBorder="1"/>
    <xf numFmtId="43" fontId="9" fillId="0" borderId="0" xfId="1" applyFont="1" applyFill="1" applyBorder="1"/>
    <xf numFmtId="43" fontId="9" fillId="0" borderId="12" xfId="1" applyFont="1" applyFill="1" applyBorder="1"/>
    <xf numFmtId="43" fontId="0" fillId="2" borderId="8" xfId="1" applyFont="1" applyFill="1" applyBorder="1"/>
    <xf numFmtId="43" fontId="0" fillId="2" borderId="0" xfId="1" applyFont="1" applyFill="1" applyBorder="1"/>
    <xf numFmtId="43" fontId="0" fillId="2" borderId="12" xfId="1" applyFont="1" applyFill="1" applyBorder="1"/>
    <xf numFmtId="43" fontId="0" fillId="2" borderId="13" xfId="1" applyFont="1" applyFill="1" applyBorder="1"/>
    <xf numFmtId="43" fontId="0" fillId="2" borderId="14" xfId="1" applyFont="1" applyFill="1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0" fontId="0" fillId="0" borderId="0" xfId="2" applyNumberFormat="1" applyFont="1" applyBorder="1"/>
    <xf numFmtId="9" fontId="0" fillId="0" borderId="0" xfId="2" applyFont="1" applyBorder="1"/>
    <xf numFmtId="0" fontId="2" fillId="0" borderId="8" xfId="0" applyFont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43" fontId="0" fillId="0" borderId="12" xfId="0" applyNumberFormat="1" applyBorder="1"/>
    <xf numFmtId="0" fontId="0" fillId="4" borderId="9" xfId="0" applyFill="1" applyBorder="1"/>
    <xf numFmtId="0" fontId="2" fillId="4" borderId="10" xfId="0" applyFont="1" applyFill="1" applyBorder="1"/>
    <xf numFmtId="0" fontId="0" fillId="4" borderId="11" xfId="0" applyFill="1" applyBorder="1"/>
    <xf numFmtId="0" fontId="2" fillId="0" borderId="12" xfId="0" applyFont="1" applyBorder="1" applyAlignment="1">
      <alignment horizontal="right"/>
    </xf>
    <xf numFmtId="43" fontId="0" fillId="0" borderId="14" xfId="0" applyNumberFormat="1" applyBorder="1"/>
    <xf numFmtId="0" fontId="2" fillId="0" borderId="13" xfId="0" applyFont="1" applyBorder="1"/>
    <xf numFmtId="0" fontId="0" fillId="4" borderId="15" xfId="0" applyFill="1" applyBorder="1"/>
    <xf numFmtId="0" fontId="2" fillId="4" borderId="16" xfId="0" applyFont="1" applyFill="1" applyBorder="1"/>
    <xf numFmtId="0" fontId="0" fillId="4" borderId="17" xfId="0" applyFill="1" applyBorder="1"/>
    <xf numFmtId="2" fontId="0" fillId="0" borderId="12" xfId="0" applyNumberFormat="1" applyBorder="1"/>
    <xf numFmtId="10" fontId="2" fillId="0" borderId="1" xfId="2" applyNumberFormat="1" applyFont="1" applyBorder="1"/>
    <xf numFmtId="0" fontId="2" fillId="4" borderId="9" xfId="0" applyFont="1" applyFill="1" applyBorder="1"/>
    <xf numFmtId="0" fontId="2" fillId="4" borderId="11" xfId="0" applyFont="1" applyFill="1" applyBorder="1"/>
    <xf numFmtId="0" fontId="10" fillId="5" borderId="8" xfId="0" applyFont="1" applyFill="1" applyBorder="1"/>
    <xf numFmtId="43" fontId="10" fillId="5" borderId="0" xfId="0" applyNumberFormat="1" applyFont="1" applyFill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2" fontId="0" fillId="0" borderId="14" xfId="0" applyNumberFormat="1" applyBorder="1"/>
    <xf numFmtId="43" fontId="0" fillId="0" borderId="14" xfId="1" applyFont="1" applyBorder="1"/>
    <xf numFmtId="0" fontId="2" fillId="0" borderId="13" xfId="0" applyFont="1" applyBorder="1" applyAlignment="1">
      <alignment horizontal="right"/>
    </xf>
    <xf numFmtId="0" fontId="0" fillId="0" borderId="8" xfId="0" applyBorder="1" applyAlignment="1">
      <alignment horizontal="right"/>
    </xf>
    <xf numFmtId="9" fontId="0" fillId="0" borderId="1" xfId="2" applyFont="1" applyBorder="1"/>
    <xf numFmtId="49" fontId="0" fillId="0" borderId="0" xfId="0" applyNumberFormat="1"/>
    <xf numFmtId="0" fontId="0" fillId="4" borderId="10" xfId="0" applyFill="1" applyBorder="1"/>
    <xf numFmtId="43" fontId="0" fillId="0" borderId="0" xfId="1" applyFont="1" applyFill="1"/>
    <xf numFmtId="43" fontId="0" fillId="0" borderId="1" xfId="1" applyFont="1" applyFill="1" applyBorder="1"/>
    <xf numFmtId="0" fontId="0" fillId="2" borderId="8" xfId="0" applyFill="1" applyBorder="1"/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0" xfId="0" applyFill="1"/>
    <xf numFmtId="49" fontId="0" fillId="0" borderId="8" xfId="0" applyNumberFormat="1" applyBorder="1" applyAlignment="1">
      <alignment horizontal="right"/>
    </xf>
    <xf numFmtId="0" fontId="0" fillId="0" borderId="17" xfId="0" applyBorder="1"/>
    <xf numFmtId="0" fontId="2" fillId="0" borderId="15" xfId="0" applyFont="1" applyBorder="1"/>
    <xf numFmtId="49" fontId="2" fillId="0" borderId="0" xfId="0" applyNumberFormat="1" applyFont="1"/>
    <xf numFmtId="49" fontId="2" fillId="0" borderId="15" xfId="0" applyNumberFormat="1" applyFont="1" applyBorder="1"/>
    <xf numFmtId="43" fontId="2" fillId="0" borderId="17" xfId="1" applyFont="1" applyBorder="1"/>
    <xf numFmtId="0" fontId="2" fillId="0" borderId="17" xfId="0" applyFont="1" applyBorder="1"/>
    <xf numFmtId="43" fontId="0" fillId="0" borderId="18" xfId="1" applyFont="1" applyBorder="1"/>
    <xf numFmtId="43" fontId="0" fillId="0" borderId="19" xfId="1" applyFont="1" applyBorder="1"/>
    <xf numFmtId="43" fontId="0" fillId="0" borderId="20" xfId="1" applyFont="1" applyBorder="1"/>
    <xf numFmtId="10" fontId="2" fillId="0" borderId="17" xfId="2" applyNumberFormat="1" applyFont="1" applyBorder="1"/>
    <xf numFmtId="49" fontId="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6" borderId="9" xfId="0" applyFont="1" applyFill="1" applyBorder="1"/>
    <xf numFmtId="0" fontId="15" fillId="6" borderId="10" xfId="0" applyFont="1" applyFill="1" applyBorder="1"/>
    <xf numFmtId="0" fontId="0" fillId="6" borderId="11" xfId="0" applyFill="1" applyBorder="1"/>
    <xf numFmtId="0" fontId="15" fillId="0" borderId="21" xfId="0" applyFont="1" applyBorder="1" applyAlignment="1">
      <alignment horizontal="center"/>
    </xf>
    <xf numFmtId="2" fontId="15" fillId="0" borderId="0" xfId="0" applyNumberFormat="1" applyFont="1"/>
    <xf numFmtId="9" fontId="15" fillId="0" borderId="0" xfId="2" applyFont="1" applyBorder="1"/>
    <xf numFmtId="0" fontId="15" fillId="0" borderId="8" xfId="0" applyFont="1" applyBorder="1" applyAlignment="1">
      <alignment horizontal="center"/>
    </xf>
    <xf numFmtId="0" fontId="15" fillId="6" borderId="8" xfId="0" applyFont="1" applyFill="1" applyBorder="1"/>
    <xf numFmtId="0" fontId="15" fillId="6" borderId="0" xfId="0" applyFont="1" applyFill="1"/>
    <xf numFmtId="0" fontId="0" fillId="6" borderId="12" xfId="0" applyFill="1" applyBorder="1"/>
    <xf numFmtId="0" fontId="15" fillId="6" borderId="13" xfId="0" applyFont="1" applyFill="1" applyBorder="1"/>
    <xf numFmtId="0" fontId="15" fillId="6" borderId="1" xfId="0" applyFont="1" applyFill="1" applyBorder="1"/>
    <xf numFmtId="0" fontId="0" fillId="6" borderId="14" xfId="0" applyFill="1" applyBorder="1"/>
    <xf numFmtId="0" fontId="15" fillId="4" borderId="22" xfId="0" applyFont="1" applyFill="1" applyBorder="1" applyAlignment="1">
      <alignment horizontal="center"/>
    </xf>
    <xf numFmtId="2" fontId="15" fillId="0" borderId="10" xfId="0" applyNumberFormat="1" applyFont="1" applyBorder="1"/>
    <xf numFmtId="9" fontId="15" fillId="0" borderId="10" xfId="2" applyFont="1" applyBorder="1"/>
    <xf numFmtId="0" fontId="15" fillId="0" borderId="10" xfId="0" applyFont="1" applyBorder="1"/>
    <xf numFmtId="0" fontId="0" fillId="6" borderId="1" xfId="0" applyFill="1" applyBorder="1"/>
    <xf numFmtId="0" fontId="15" fillId="0" borderId="22" xfId="0" applyFont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0" borderId="13" xfId="0" applyFont="1" applyBorder="1"/>
    <xf numFmtId="0" fontId="15" fillId="0" borderId="1" xfId="0" applyFont="1" applyBorder="1"/>
    <xf numFmtId="0" fontId="0" fillId="0" borderId="0" xfId="0" quotePrefix="1" applyAlignment="1">
      <alignment horizontal="center"/>
    </xf>
    <xf numFmtId="49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352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1533525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0"/>
          <a:ext cx="15335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32"/>
  <sheetViews>
    <sheetView topLeftCell="A10" workbookViewId="0">
      <selection activeCell="A30" sqref="A30"/>
    </sheetView>
  </sheetViews>
  <sheetFormatPr defaultRowHeight="14.5" x14ac:dyDescent="0.35"/>
  <cols>
    <col min="1" max="1" width="20.453125" customWidth="1"/>
  </cols>
  <sheetData>
    <row r="4" spans="1:2" x14ac:dyDescent="0.35">
      <c r="A4" s="34" t="s">
        <v>0</v>
      </c>
    </row>
    <row r="5" spans="1:2" x14ac:dyDescent="0.35">
      <c r="A5" s="34"/>
    </row>
    <row r="6" spans="1:2" x14ac:dyDescent="0.35">
      <c r="A6" s="111" t="s">
        <v>1</v>
      </c>
    </row>
    <row r="7" spans="1:2" x14ac:dyDescent="0.35">
      <c r="A7" t="s">
        <v>2</v>
      </c>
    </row>
    <row r="8" spans="1:2" x14ac:dyDescent="0.35">
      <c r="A8" t="s">
        <v>3</v>
      </c>
    </row>
    <row r="9" spans="1:2" x14ac:dyDescent="0.35">
      <c r="A9" t="s">
        <v>4</v>
      </c>
    </row>
    <row r="10" spans="1:2" x14ac:dyDescent="0.35">
      <c r="A10" t="s">
        <v>5</v>
      </c>
    </row>
    <row r="11" spans="1:2" x14ac:dyDescent="0.35">
      <c r="A11" t="s">
        <v>6</v>
      </c>
    </row>
    <row r="12" spans="1:2" x14ac:dyDescent="0.35">
      <c r="A12" t="s">
        <v>7</v>
      </c>
    </row>
    <row r="14" spans="1:2" x14ac:dyDescent="0.35">
      <c r="A14" s="111" t="s">
        <v>8</v>
      </c>
    </row>
    <row r="15" spans="1:2" x14ac:dyDescent="0.35">
      <c r="A15" s="98"/>
      <c r="B15" t="s">
        <v>9</v>
      </c>
    </row>
    <row r="16" spans="1:2" x14ac:dyDescent="0.35">
      <c r="A16" t="s">
        <v>10</v>
      </c>
    </row>
    <row r="17" spans="1:1" x14ac:dyDescent="0.35">
      <c r="A17" t="s">
        <v>11</v>
      </c>
    </row>
    <row r="18" spans="1:1" x14ac:dyDescent="0.35">
      <c r="A18" t="s">
        <v>12</v>
      </c>
    </row>
    <row r="19" spans="1:1" x14ac:dyDescent="0.35">
      <c r="A19" t="s">
        <v>13</v>
      </c>
    </row>
    <row r="21" spans="1:1" x14ac:dyDescent="0.35">
      <c r="A21" s="111" t="s">
        <v>14</v>
      </c>
    </row>
    <row r="22" spans="1:1" x14ac:dyDescent="0.35">
      <c r="A22" t="s">
        <v>15</v>
      </c>
    </row>
    <row r="23" spans="1:1" x14ac:dyDescent="0.35">
      <c r="A23" t="s">
        <v>16</v>
      </c>
    </row>
    <row r="24" spans="1:1" x14ac:dyDescent="0.35">
      <c r="A24" t="s">
        <v>17</v>
      </c>
    </row>
    <row r="25" spans="1:1" x14ac:dyDescent="0.35">
      <c r="A25" t="s">
        <v>18</v>
      </c>
    </row>
    <row r="27" spans="1:1" x14ac:dyDescent="0.35">
      <c r="A27" s="111" t="s">
        <v>19</v>
      </c>
    </row>
    <row r="28" spans="1:1" x14ac:dyDescent="0.35">
      <c r="A28" t="s">
        <v>20</v>
      </c>
    </row>
    <row r="29" spans="1:1" x14ac:dyDescent="0.35">
      <c r="A29" t="s">
        <v>21</v>
      </c>
    </row>
    <row r="31" spans="1:1" x14ac:dyDescent="0.35">
      <c r="A31" s="111" t="s">
        <v>22</v>
      </c>
    </row>
    <row r="32" spans="1:1" x14ac:dyDescent="0.35">
      <c r="A32" t="s">
        <v>23</v>
      </c>
    </row>
  </sheetData>
  <pageMargins left="0.7" right="0.7" top="0.75" bottom="0.75" header="0.3" footer="0.3"/>
  <pageSetup orientation="portrait" horizontalDpi="4294967293" verticalDpi="0" r:id="rId1"/>
  <headerFooter>
    <oddHeader>&amp;C2015 Indirect Rate Calculation</oddHeader>
    <oddFooter>&amp;CReliAscent LLC Proprietary
(Company XYZ)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7"/>
  <sheetViews>
    <sheetView topLeftCell="C1" workbookViewId="0">
      <pane ySplit="2" topLeftCell="A3" activePane="bottomLeft" state="frozen"/>
      <selection pane="bottomLeft" activeCell="T3" sqref="T3"/>
    </sheetView>
  </sheetViews>
  <sheetFormatPr defaultRowHeight="14.5" x14ac:dyDescent="0.35"/>
  <cols>
    <col min="2" max="2" width="12" customWidth="1"/>
    <col min="3" max="3" width="12.54296875" customWidth="1"/>
    <col min="19" max="19" width="11.7265625" customWidth="1"/>
  </cols>
  <sheetData>
    <row r="1" spans="1:19" ht="15" thickBot="1" x14ac:dyDescent="0.4">
      <c r="A1" s="12" t="s">
        <v>45</v>
      </c>
      <c r="B1" s="9"/>
      <c r="C1" s="139" t="s">
        <v>46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/>
    </row>
    <row r="2" spans="1:19" x14ac:dyDescent="0.35">
      <c r="A2" s="13"/>
      <c r="B2" s="11" t="s">
        <v>52</v>
      </c>
      <c r="C2" s="11" t="s">
        <v>323</v>
      </c>
      <c r="D2" s="11" t="s">
        <v>324</v>
      </c>
      <c r="E2" s="11" t="s">
        <v>325</v>
      </c>
      <c r="F2" s="11" t="s">
        <v>50</v>
      </c>
      <c r="G2" s="11" t="s">
        <v>51</v>
      </c>
      <c r="H2" s="11" t="s">
        <v>326</v>
      </c>
      <c r="I2" s="11" t="s">
        <v>327</v>
      </c>
      <c r="J2" s="11" t="s">
        <v>328</v>
      </c>
      <c r="K2" s="11" t="s">
        <v>329</v>
      </c>
      <c r="L2" s="11" t="s">
        <v>330</v>
      </c>
      <c r="M2" s="11" t="s">
        <v>53</v>
      </c>
      <c r="N2" s="11" t="s">
        <v>54</v>
      </c>
      <c r="O2" s="11" t="s">
        <v>55</v>
      </c>
      <c r="P2" s="11" t="s">
        <v>56</v>
      </c>
      <c r="Q2" s="11" t="s">
        <v>57</v>
      </c>
      <c r="R2" s="11" t="s">
        <v>58</v>
      </c>
      <c r="S2" s="11" t="s">
        <v>59</v>
      </c>
    </row>
    <row r="3" spans="1:19" x14ac:dyDescent="0.35">
      <c r="A3" s="13" t="s">
        <v>61</v>
      </c>
      <c r="B3" s="28">
        <v>1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15">
        <f>SUM(C3:R3)</f>
        <v>0</v>
      </c>
    </row>
    <row r="4" spans="1:19" x14ac:dyDescent="0.35">
      <c r="A4" s="13" t="s">
        <v>63</v>
      </c>
      <c r="B4" s="28">
        <v>1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15">
        <f t="shared" ref="S4:S22" si="0">SUM(C4:R4)</f>
        <v>0</v>
      </c>
    </row>
    <row r="5" spans="1:19" x14ac:dyDescent="0.35">
      <c r="A5" s="13" t="s">
        <v>65</v>
      </c>
      <c r="B5" s="28">
        <v>1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15">
        <f t="shared" si="0"/>
        <v>0</v>
      </c>
    </row>
    <row r="6" spans="1:19" x14ac:dyDescent="0.35">
      <c r="A6" s="13" t="s">
        <v>67</v>
      </c>
      <c r="B6" s="28">
        <v>1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15">
        <f t="shared" si="0"/>
        <v>0</v>
      </c>
    </row>
    <row r="7" spans="1:19" x14ac:dyDescent="0.35">
      <c r="A7" s="13" t="s">
        <v>69</v>
      </c>
      <c r="B7" s="28">
        <v>1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15">
        <f t="shared" ref="S7:S21" si="1">SUM(C7:R7)</f>
        <v>0</v>
      </c>
    </row>
    <row r="8" spans="1:19" x14ac:dyDescent="0.35">
      <c r="A8" s="13" t="s">
        <v>331</v>
      </c>
      <c r="B8" s="28">
        <v>1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15">
        <f t="shared" si="1"/>
        <v>0</v>
      </c>
    </row>
    <row r="9" spans="1:19" x14ac:dyDescent="0.35">
      <c r="A9" s="13" t="s">
        <v>332</v>
      </c>
      <c r="B9" s="28">
        <v>1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15">
        <f t="shared" si="1"/>
        <v>0</v>
      </c>
    </row>
    <row r="10" spans="1:19" x14ac:dyDescent="0.35">
      <c r="A10" s="13" t="s">
        <v>333</v>
      </c>
      <c r="B10" s="28">
        <v>1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15">
        <f t="shared" si="1"/>
        <v>0</v>
      </c>
    </row>
    <row r="11" spans="1:19" x14ac:dyDescent="0.35">
      <c r="A11" s="13" t="s">
        <v>334</v>
      </c>
      <c r="B11" s="28">
        <v>1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15">
        <f t="shared" si="1"/>
        <v>0</v>
      </c>
    </row>
    <row r="12" spans="1:19" x14ac:dyDescent="0.35">
      <c r="A12" s="13" t="s">
        <v>335</v>
      </c>
      <c r="B12" s="28">
        <v>1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15">
        <f t="shared" si="1"/>
        <v>0</v>
      </c>
    </row>
    <row r="13" spans="1:19" x14ac:dyDescent="0.35">
      <c r="A13" s="13" t="s">
        <v>336</v>
      </c>
      <c r="B13" s="28">
        <v>1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15">
        <f t="shared" si="1"/>
        <v>0</v>
      </c>
    </row>
    <row r="14" spans="1:19" x14ac:dyDescent="0.35">
      <c r="A14" s="13" t="s">
        <v>337</v>
      </c>
      <c r="B14" s="28">
        <v>1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15">
        <f t="shared" si="1"/>
        <v>0</v>
      </c>
    </row>
    <row r="15" spans="1:19" x14ac:dyDescent="0.35">
      <c r="A15" s="13" t="s">
        <v>338</v>
      </c>
      <c r="B15" s="28">
        <v>1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15">
        <f t="shared" si="1"/>
        <v>0</v>
      </c>
    </row>
    <row r="16" spans="1:19" x14ac:dyDescent="0.35">
      <c r="A16" s="13" t="s">
        <v>339</v>
      </c>
      <c r="B16" s="28">
        <v>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15">
        <f t="shared" si="1"/>
        <v>0</v>
      </c>
    </row>
    <row r="17" spans="1:19" x14ac:dyDescent="0.35">
      <c r="A17" s="13" t="s">
        <v>340</v>
      </c>
      <c r="B17" s="28">
        <v>1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15">
        <f t="shared" si="1"/>
        <v>0</v>
      </c>
    </row>
    <row r="18" spans="1:19" x14ac:dyDescent="0.35">
      <c r="A18" s="13" t="s">
        <v>341</v>
      </c>
      <c r="B18" s="28">
        <v>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15">
        <f t="shared" si="1"/>
        <v>0</v>
      </c>
    </row>
    <row r="19" spans="1:19" x14ac:dyDescent="0.35">
      <c r="A19" s="13" t="s">
        <v>342</v>
      </c>
      <c r="B19" s="28">
        <v>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15">
        <f t="shared" si="1"/>
        <v>0</v>
      </c>
    </row>
    <row r="20" spans="1:19" x14ac:dyDescent="0.35">
      <c r="A20" s="13" t="s">
        <v>343</v>
      </c>
      <c r="B20" s="28">
        <v>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15">
        <f t="shared" si="1"/>
        <v>0</v>
      </c>
    </row>
    <row r="21" spans="1:19" x14ac:dyDescent="0.35">
      <c r="A21" s="13" t="s">
        <v>344</v>
      </c>
      <c r="B21" s="28">
        <v>1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15">
        <f t="shared" si="1"/>
        <v>0</v>
      </c>
    </row>
    <row r="22" spans="1:19" x14ac:dyDescent="0.35">
      <c r="A22" s="13" t="s">
        <v>345</v>
      </c>
      <c r="B22" s="28">
        <v>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16">
        <f t="shared" si="0"/>
        <v>0</v>
      </c>
    </row>
    <row r="23" spans="1:19" x14ac:dyDescent="0.35">
      <c r="A23" s="13" t="s">
        <v>59</v>
      </c>
      <c r="B23" s="15"/>
      <c r="C23" s="15">
        <f t="shared" ref="C23:S23" si="2">SUM(C3:C22)</f>
        <v>0</v>
      </c>
      <c r="D23" s="15">
        <f t="shared" ref="D23:R23" si="3">SUM(D3:D22)</f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0</v>
      </c>
      <c r="Q23" s="15">
        <f t="shared" si="3"/>
        <v>0</v>
      </c>
      <c r="R23" s="15">
        <f t="shared" si="3"/>
        <v>0</v>
      </c>
      <c r="S23" s="15">
        <f t="shared" si="2"/>
        <v>0</v>
      </c>
    </row>
    <row r="24" spans="1:19" ht="15" thickBot="1" x14ac:dyDescent="0.4">
      <c r="A24" s="13"/>
    </row>
    <row r="25" spans="1:19" ht="15" thickBot="1" x14ac:dyDescent="0.4">
      <c r="A25" s="13"/>
      <c r="C25" s="139" t="s">
        <v>73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1"/>
    </row>
    <row r="26" spans="1:19" x14ac:dyDescent="0.35">
      <c r="A26" s="13"/>
      <c r="C26" s="11" t="str">
        <f t="shared" ref="C26:R26" si="4">C2</f>
        <v>SBIR/STTR</v>
      </c>
      <c r="D26" s="11" t="str">
        <f t="shared" si="4"/>
        <v>Job 2</v>
      </c>
      <c r="E26" s="11" t="str">
        <f t="shared" si="4"/>
        <v>Job 3</v>
      </c>
      <c r="F26" s="11" t="str">
        <f t="shared" si="4"/>
        <v>Job 4</v>
      </c>
      <c r="G26" s="11" t="str">
        <f t="shared" si="4"/>
        <v>Job 5</v>
      </c>
      <c r="H26" s="11" t="str">
        <f t="shared" si="4"/>
        <v>Job 6</v>
      </c>
      <c r="I26" s="11" t="str">
        <f t="shared" si="4"/>
        <v>Job 7</v>
      </c>
      <c r="J26" s="11" t="str">
        <f t="shared" si="4"/>
        <v>Job 8</v>
      </c>
      <c r="K26" s="11" t="str">
        <f t="shared" si="4"/>
        <v>Job 9</v>
      </c>
      <c r="L26" s="11" t="str">
        <f t="shared" si="4"/>
        <v>Job10</v>
      </c>
      <c r="M26" s="11" t="str">
        <f t="shared" si="4"/>
        <v>EI</v>
      </c>
      <c r="N26" s="11" t="str">
        <f t="shared" si="4"/>
        <v>M&amp;S</v>
      </c>
      <c r="O26" s="11" t="str">
        <f t="shared" si="4"/>
        <v>Admin</v>
      </c>
      <c r="P26" s="11" t="str">
        <f t="shared" si="4"/>
        <v>B&amp;P</v>
      </c>
      <c r="Q26" s="11" t="str">
        <f t="shared" si="4"/>
        <v>IR&amp;D</v>
      </c>
      <c r="R26" s="11" t="str">
        <f t="shared" si="4"/>
        <v>PTO</v>
      </c>
      <c r="S26" s="11" t="s">
        <v>59</v>
      </c>
    </row>
    <row r="27" spans="1:19" x14ac:dyDescent="0.35">
      <c r="A27" s="13" t="str">
        <f>A3</f>
        <v>Emp 1</v>
      </c>
      <c r="C27" s="92">
        <f>C3*$B$3</f>
        <v>0</v>
      </c>
      <c r="D27" s="92">
        <f t="shared" ref="D27:R27" si="5">D3*$B$3</f>
        <v>0</v>
      </c>
      <c r="E27" s="92">
        <f t="shared" si="5"/>
        <v>0</v>
      </c>
      <c r="F27" s="92">
        <f t="shared" si="5"/>
        <v>0</v>
      </c>
      <c r="G27" s="92">
        <f t="shared" si="5"/>
        <v>0</v>
      </c>
      <c r="H27" s="92">
        <f t="shared" ref="H27:L27" si="6">H3*$B$3</f>
        <v>0</v>
      </c>
      <c r="I27" s="92">
        <f t="shared" si="6"/>
        <v>0</v>
      </c>
      <c r="J27" s="92">
        <f t="shared" si="6"/>
        <v>0</v>
      </c>
      <c r="K27" s="92">
        <f t="shared" si="6"/>
        <v>0</v>
      </c>
      <c r="L27" s="92">
        <f t="shared" si="6"/>
        <v>0</v>
      </c>
      <c r="M27" s="92">
        <f t="shared" si="5"/>
        <v>0</v>
      </c>
      <c r="N27" s="92">
        <f t="shared" si="5"/>
        <v>0</v>
      </c>
      <c r="O27" s="92">
        <f t="shared" si="5"/>
        <v>0</v>
      </c>
      <c r="P27" s="92">
        <f t="shared" si="5"/>
        <v>0</v>
      </c>
      <c r="Q27" s="92">
        <f t="shared" si="5"/>
        <v>0</v>
      </c>
      <c r="R27" s="92">
        <f t="shared" si="5"/>
        <v>0</v>
      </c>
      <c r="S27" s="15">
        <f>SUM(C27:R27)</f>
        <v>0</v>
      </c>
    </row>
    <row r="28" spans="1:19" x14ac:dyDescent="0.35">
      <c r="A28" s="13" t="str">
        <f t="shared" ref="A28:A46" si="7">A4</f>
        <v>Emp 2</v>
      </c>
      <c r="C28" s="92">
        <f t="shared" ref="C28:R28" si="8">C4*$B$4</f>
        <v>0</v>
      </c>
      <c r="D28" s="92">
        <f t="shared" si="8"/>
        <v>0</v>
      </c>
      <c r="E28" s="92">
        <f t="shared" si="8"/>
        <v>0</v>
      </c>
      <c r="F28" s="92">
        <f t="shared" si="8"/>
        <v>0</v>
      </c>
      <c r="G28" s="92">
        <f t="shared" si="8"/>
        <v>0</v>
      </c>
      <c r="H28" s="92">
        <f t="shared" ref="H28:L28" si="9">H4*$B$4</f>
        <v>0</v>
      </c>
      <c r="I28" s="92">
        <f t="shared" si="9"/>
        <v>0</v>
      </c>
      <c r="J28" s="92">
        <f t="shared" si="9"/>
        <v>0</v>
      </c>
      <c r="K28" s="92">
        <f t="shared" si="9"/>
        <v>0</v>
      </c>
      <c r="L28" s="92">
        <f t="shared" si="9"/>
        <v>0</v>
      </c>
      <c r="M28" s="92">
        <f t="shared" si="8"/>
        <v>0</v>
      </c>
      <c r="N28" s="92">
        <f t="shared" si="8"/>
        <v>0</v>
      </c>
      <c r="O28" s="92">
        <f t="shared" si="8"/>
        <v>0</v>
      </c>
      <c r="P28" s="92">
        <f t="shared" si="8"/>
        <v>0</v>
      </c>
      <c r="Q28" s="92">
        <f t="shared" si="8"/>
        <v>0</v>
      </c>
      <c r="R28" s="92">
        <f t="shared" si="8"/>
        <v>0</v>
      </c>
      <c r="S28" s="15">
        <f t="shared" ref="S28" si="10">SUM(C28:R28)</f>
        <v>0</v>
      </c>
    </row>
    <row r="29" spans="1:19" x14ac:dyDescent="0.35">
      <c r="A29" s="13" t="str">
        <f t="shared" si="7"/>
        <v>Emp 3</v>
      </c>
      <c r="C29" s="92">
        <f t="shared" ref="C29:R29" si="11">C5*$B$5</f>
        <v>0</v>
      </c>
      <c r="D29" s="92">
        <f t="shared" si="11"/>
        <v>0</v>
      </c>
      <c r="E29" s="92">
        <f t="shared" si="11"/>
        <v>0</v>
      </c>
      <c r="F29" s="92">
        <f t="shared" si="11"/>
        <v>0</v>
      </c>
      <c r="G29" s="92">
        <f t="shared" si="11"/>
        <v>0</v>
      </c>
      <c r="H29" s="92">
        <f t="shared" ref="H29:L29" si="12">H5*$B$5</f>
        <v>0</v>
      </c>
      <c r="I29" s="92">
        <f t="shared" si="12"/>
        <v>0</v>
      </c>
      <c r="J29" s="92">
        <f t="shared" si="12"/>
        <v>0</v>
      </c>
      <c r="K29" s="92">
        <f t="shared" si="12"/>
        <v>0</v>
      </c>
      <c r="L29" s="92">
        <f t="shared" si="12"/>
        <v>0</v>
      </c>
      <c r="M29" s="92">
        <f t="shared" si="11"/>
        <v>0</v>
      </c>
      <c r="N29" s="92">
        <f t="shared" si="11"/>
        <v>0</v>
      </c>
      <c r="O29" s="92">
        <f t="shared" si="11"/>
        <v>0</v>
      </c>
      <c r="P29" s="92">
        <f t="shared" si="11"/>
        <v>0</v>
      </c>
      <c r="Q29" s="92">
        <f t="shared" si="11"/>
        <v>0</v>
      </c>
      <c r="R29" s="92">
        <f t="shared" si="11"/>
        <v>0</v>
      </c>
      <c r="S29" s="15">
        <f t="shared" ref="S29:S46" si="13">SUM(C29:R29)</f>
        <v>0</v>
      </c>
    </row>
    <row r="30" spans="1:19" x14ac:dyDescent="0.35">
      <c r="A30" s="13" t="str">
        <f t="shared" si="7"/>
        <v>Emp 4</v>
      </c>
      <c r="C30" s="92">
        <f t="shared" ref="C30:R30" si="14">C6*$B$6</f>
        <v>0</v>
      </c>
      <c r="D30" s="92">
        <f t="shared" si="14"/>
        <v>0</v>
      </c>
      <c r="E30" s="92">
        <f t="shared" si="14"/>
        <v>0</v>
      </c>
      <c r="F30" s="92">
        <f t="shared" si="14"/>
        <v>0</v>
      </c>
      <c r="G30" s="92">
        <f t="shared" si="14"/>
        <v>0</v>
      </c>
      <c r="H30" s="92">
        <f t="shared" ref="H30:L30" si="15">H6*$B$6</f>
        <v>0</v>
      </c>
      <c r="I30" s="92">
        <f t="shared" si="15"/>
        <v>0</v>
      </c>
      <c r="J30" s="92">
        <f t="shared" si="15"/>
        <v>0</v>
      </c>
      <c r="K30" s="92">
        <f t="shared" si="15"/>
        <v>0</v>
      </c>
      <c r="L30" s="92">
        <f t="shared" si="15"/>
        <v>0</v>
      </c>
      <c r="M30" s="92">
        <f t="shared" si="14"/>
        <v>0</v>
      </c>
      <c r="N30" s="92">
        <f t="shared" si="14"/>
        <v>0</v>
      </c>
      <c r="O30" s="92">
        <f t="shared" si="14"/>
        <v>0</v>
      </c>
      <c r="P30" s="92">
        <f t="shared" si="14"/>
        <v>0</v>
      </c>
      <c r="Q30" s="92">
        <f t="shared" si="14"/>
        <v>0</v>
      </c>
      <c r="R30" s="92">
        <f t="shared" si="14"/>
        <v>0</v>
      </c>
      <c r="S30" s="15">
        <f t="shared" si="13"/>
        <v>0</v>
      </c>
    </row>
    <row r="31" spans="1:19" x14ac:dyDescent="0.35">
      <c r="A31" s="13" t="str">
        <f t="shared" si="7"/>
        <v>Emp 5</v>
      </c>
      <c r="C31" s="92">
        <f t="shared" ref="C31:R31" si="16">C7*$B$7</f>
        <v>0</v>
      </c>
      <c r="D31" s="92">
        <f t="shared" si="16"/>
        <v>0</v>
      </c>
      <c r="E31" s="92">
        <f t="shared" si="16"/>
        <v>0</v>
      </c>
      <c r="F31" s="92">
        <f t="shared" si="16"/>
        <v>0</v>
      </c>
      <c r="G31" s="92">
        <f t="shared" si="16"/>
        <v>0</v>
      </c>
      <c r="H31" s="92">
        <f t="shared" ref="H31:L31" si="17">H7*$B$7</f>
        <v>0</v>
      </c>
      <c r="I31" s="92">
        <f t="shared" si="17"/>
        <v>0</v>
      </c>
      <c r="J31" s="92">
        <f t="shared" si="17"/>
        <v>0</v>
      </c>
      <c r="K31" s="92">
        <f t="shared" si="17"/>
        <v>0</v>
      </c>
      <c r="L31" s="92">
        <f t="shared" si="17"/>
        <v>0</v>
      </c>
      <c r="M31" s="92">
        <f t="shared" si="16"/>
        <v>0</v>
      </c>
      <c r="N31" s="92">
        <f t="shared" si="16"/>
        <v>0</v>
      </c>
      <c r="O31" s="92">
        <f t="shared" si="16"/>
        <v>0</v>
      </c>
      <c r="P31" s="92">
        <f t="shared" si="16"/>
        <v>0</v>
      </c>
      <c r="Q31" s="92">
        <f t="shared" si="16"/>
        <v>0</v>
      </c>
      <c r="R31" s="92">
        <f t="shared" si="16"/>
        <v>0</v>
      </c>
      <c r="S31" s="15">
        <f t="shared" si="13"/>
        <v>0</v>
      </c>
    </row>
    <row r="32" spans="1:19" x14ac:dyDescent="0.35">
      <c r="A32" s="13" t="str">
        <f t="shared" si="7"/>
        <v>Emp 6</v>
      </c>
      <c r="C32" s="92">
        <f t="shared" ref="C32:R32" si="18">C8*$B$8</f>
        <v>0</v>
      </c>
      <c r="D32" s="92">
        <f t="shared" si="18"/>
        <v>0</v>
      </c>
      <c r="E32" s="92">
        <f t="shared" si="18"/>
        <v>0</v>
      </c>
      <c r="F32" s="92">
        <f t="shared" si="18"/>
        <v>0</v>
      </c>
      <c r="G32" s="92">
        <f t="shared" si="18"/>
        <v>0</v>
      </c>
      <c r="H32" s="92">
        <f t="shared" ref="H32:L32" si="19">H8*$B$8</f>
        <v>0</v>
      </c>
      <c r="I32" s="92">
        <f t="shared" si="19"/>
        <v>0</v>
      </c>
      <c r="J32" s="92">
        <f t="shared" si="19"/>
        <v>0</v>
      </c>
      <c r="K32" s="92">
        <f t="shared" si="19"/>
        <v>0</v>
      </c>
      <c r="L32" s="92">
        <f t="shared" si="19"/>
        <v>0</v>
      </c>
      <c r="M32" s="92">
        <f t="shared" si="18"/>
        <v>0</v>
      </c>
      <c r="N32" s="92">
        <f t="shared" si="18"/>
        <v>0</v>
      </c>
      <c r="O32" s="92">
        <f t="shared" si="18"/>
        <v>0</v>
      </c>
      <c r="P32" s="92">
        <f t="shared" si="18"/>
        <v>0</v>
      </c>
      <c r="Q32" s="92">
        <f t="shared" si="18"/>
        <v>0</v>
      </c>
      <c r="R32" s="92">
        <f t="shared" si="18"/>
        <v>0</v>
      </c>
      <c r="S32" s="15">
        <f t="shared" si="13"/>
        <v>0</v>
      </c>
    </row>
    <row r="33" spans="1:19" x14ac:dyDescent="0.35">
      <c r="A33" s="13" t="str">
        <f t="shared" si="7"/>
        <v>Emp 7</v>
      </c>
      <c r="C33" s="92">
        <f t="shared" ref="C33:R33" si="20">C9*$B$9</f>
        <v>0</v>
      </c>
      <c r="D33" s="92">
        <f t="shared" si="20"/>
        <v>0</v>
      </c>
      <c r="E33" s="92">
        <f t="shared" si="20"/>
        <v>0</v>
      </c>
      <c r="F33" s="92">
        <f t="shared" si="20"/>
        <v>0</v>
      </c>
      <c r="G33" s="92">
        <f t="shared" si="20"/>
        <v>0</v>
      </c>
      <c r="H33" s="92">
        <f t="shared" ref="H33:L33" si="21">H9*$B$9</f>
        <v>0</v>
      </c>
      <c r="I33" s="92">
        <f t="shared" si="21"/>
        <v>0</v>
      </c>
      <c r="J33" s="92">
        <f t="shared" si="21"/>
        <v>0</v>
      </c>
      <c r="K33" s="92">
        <f t="shared" si="21"/>
        <v>0</v>
      </c>
      <c r="L33" s="92">
        <f t="shared" si="21"/>
        <v>0</v>
      </c>
      <c r="M33" s="92">
        <f t="shared" si="20"/>
        <v>0</v>
      </c>
      <c r="N33" s="92">
        <f t="shared" si="20"/>
        <v>0</v>
      </c>
      <c r="O33" s="92">
        <f t="shared" si="20"/>
        <v>0</v>
      </c>
      <c r="P33" s="92">
        <f t="shared" si="20"/>
        <v>0</v>
      </c>
      <c r="Q33" s="92">
        <f t="shared" si="20"/>
        <v>0</v>
      </c>
      <c r="R33" s="92">
        <f t="shared" si="20"/>
        <v>0</v>
      </c>
      <c r="S33" s="15">
        <f t="shared" si="13"/>
        <v>0</v>
      </c>
    </row>
    <row r="34" spans="1:19" x14ac:dyDescent="0.35">
      <c r="A34" s="13" t="str">
        <f t="shared" si="7"/>
        <v>Emp 8</v>
      </c>
      <c r="C34" s="92">
        <f t="shared" ref="C34:R34" si="22">C10*$B$10</f>
        <v>0</v>
      </c>
      <c r="D34" s="92">
        <f t="shared" si="22"/>
        <v>0</v>
      </c>
      <c r="E34" s="92">
        <f t="shared" si="22"/>
        <v>0</v>
      </c>
      <c r="F34" s="92">
        <f t="shared" si="22"/>
        <v>0</v>
      </c>
      <c r="G34" s="92">
        <f t="shared" si="22"/>
        <v>0</v>
      </c>
      <c r="H34" s="92">
        <f t="shared" ref="H34:L34" si="23">H10*$B$10</f>
        <v>0</v>
      </c>
      <c r="I34" s="92">
        <f t="shared" si="23"/>
        <v>0</v>
      </c>
      <c r="J34" s="92">
        <f t="shared" si="23"/>
        <v>0</v>
      </c>
      <c r="K34" s="92">
        <f t="shared" si="23"/>
        <v>0</v>
      </c>
      <c r="L34" s="92">
        <f t="shared" si="23"/>
        <v>0</v>
      </c>
      <c r="M34" s="92">
        <f t="shared" si="22"/>
        <v>0</v>
      </c>
      <c r="N34" s="92">
        <f t="shared" si="22"/>
        <v>0</v>
      </c>
      <c r="O34" s="92">
        <f t="shared" si="22"/>
        <v>0</v>
      </c>
      <c r="P34" s="92">
        <f t="shared" si="22"/>
        <v>0</v>
      </c>
      <c r="Q34" s="92">
        <f t="shared" si="22"/>
        <v>0</v>
      </c>
      <c r="R34" s="92">
        <f t="shared" si="22"/>
        <v>0</v>
      </c>
      <c r="S34" s="15">
        <f t="shared" si="13"/>
        <v>0</v>
      </c>
    </row>
    <row r="35" spans="1:19" x14ac:dyDescent="0.35">
      <c r="A35" s="13" t="str">
        <f t="shared" si="7"/>
        <v>Emp 9</v>
      </c>
      <c r="C35" s="92">
        <f t="shared" ref="C35:R35" si="24">C11*$B$11</f>
        <v>0</v>
      </c>
      <c r="D35" s="92">
        <f t="shared" si="24"/>
        <v>0</v>
      </c>
      <c r="E35" s="92">
        <f t="shared" si="24"/>
        <v>0</v>
      </c>
      <c r="F35" s="92">
        <f t="shared" si="24"/>
        <v>0</v>
      </c>
      <c r="G35" s="92">
        <f t="shared" si="24"/>
        <v>0</v>
      </c>
      <c r="H35" s="92">
        <f t="shared" ref="H35:L35" si="25">H11*$B$11</f>
        <v>0</v>
      </c>
      <c r="I35" s="92">
        <f t="shared" si="25"/>
        <v>0</v>
      </c>
      <c r="J35" s="92">
        <f t="shared" si="25"/>
        <v>0</v>
      </c>
      <c r="K35" s="92">
        <f t="shared" si="25"/>
        <v>0</v>
      </c>
      <c r="L35" s="92">
        <f t="shared" si="25"/>
        <v>0</v>
      </c>
      <c r="M35" s="92">
        <f t="shared" si="24"/>
        <v>0</v>
      </c>
      <c r="N35" s="92">
        <f t="shared" si="24"/>
        <v>0</v>
      </c>
      <c r="O35" s="92">
        <f t="shared" si="24"/>
        <v>0</v>
      </c>
      <c r="P35" s="92">
        <f t="shared" si="24"/>
        <v>0</v>
      </c>
      <c r="Q35" s="92">
        <f t="shared" si="24"/>
        <v>0</v>
      </c>
      <c r="R35" s="92">
        <f t="shared" si="24"/>
        <v>0</v>
      </c>
      <c r="S35" s="15">
        <f t="shared" si="13"/>
        <v>0</v>
      </c>
    </row>
    <row r="36" spans="1:19" x14ac:dyDescent="0.35">
      <c r="A36" s="13" t="str">
        <f t="shared" si="7"/>
        <v>Emp 10</v>
      </c>
      <c r="C36" s="92">
        <f t="shared" ref="C36:R36" si="26">C12*$B$12</f>
        <v>0</v>
      </c>
      <c r="D36" s="92">
        <f t="shared" si="26"/>
        <v>0</v>
      </c>
      <c r="E36" s="92">
        <f t="shared" si="26"/>
        <v>0</v>
      </c>
      <c r="F36" s="92">
        <f t="shared" si="26"/>
        <v>0</v>
      </c>
      <c r="G36" s="92">
        <f t="shared" si="26"/>
        <v>0</v>
      </c>
      <c r="H36" s="92">
        <f t="shared" ref="H36:L36" si="27">H12*$B$12</f>
        <v>0</v>
      </c>
      <c r="I36" s="92">
        <f t="shared" si="27"/>
        <v>0</v>
      </c>
      <c r="J36" s="92">
        <f t="shared" si="27"/>
        <v>0</v>
      </c>
      <c r="K36" s="92">
        <f t="shared" si="27"/>
        <v>0</v>
      </c>
      <c r="L36" s="92">
        <f t="shared" si="27"/>
        <v>0</v>
      </c>
      <c r="M36" s="92">
        <f t="shared" si="26"/>
        <v>0</v>
      </c>
      <c r="N36" s="92">
        <f t="shared" si="26"/>
        <v>0</v>
      </c>
      <c r="O36" s="92">
        <f t="shared" si="26"/>
        <v>0</v>
      </c>
      <c r="P36" s="92">
        <f t="shared" si="26"/>
        <v>0</v>
      </c>
      <c r="Q36" s="92">
        <f t="shared" si="26"/>
        <v>0</v>
      </c>
      <c r="R36" s="92">
        <f t="shared" si="26"/>
        <v>0</v>
      </c>
      <c r="S36" s="15">
        <f t="shared" si="13"/>
        <v>0</v>
      </c>
    </row>
    <row r="37" spans="1:19" x14ac:dyDescent="0.35">
      <c r="A37" s="13" t="str">
        <f t="shared" si="7"/>
        <v>Emp 11</v>
      </c>
      <c r="C37" s="92">
        <f t="shared" ref="C37:R37" si="28">C13*$B$13</f>
        <v>0</v>
      </c>
      <c r="D37" s="92">
        <f t="shared" si="28"/>
        <v>0</v>
      </c>
      <c r="E37" s="92">
        <f t="shared" si="28"/>
        <v>0</v>
      </c>
      <c r="F37" s="92">
        <f t="shared" si="28"/>
        <v>0</v>
      </c>
      <c r="G37" s="92">
        <f t="shared" si="28"/>
        <v>0</v>
      </c>
      <c r="H37" s="92">
        <f t="shared" ref="H37:L37" si="29">H13*$B$13</f>
        <v>0</v>
      </c>
      <c r="I37" s="92">
        <f t="shared" si="29"/>
        <v>0</v>
      </c>
      <c r="J37" s="92">
        <f t="shared" si="29"/>
        <v>0</v>
      </c>
      <c r="K37" s="92">
        <f t="shared" si="29"/>
        <v>0</v>
      </c>
      <c r="L37" s="92">
        <f t="shared" si="29"/>
        <v>0</v>
      </c>
      <c r="M37" s="92">
        <f t="shared" si="28"/>
        <v>0</v>
      </c>
      <c r="N37" s="92">
        <f t="shared" si="28"/>
        <v>0</v>
      </c>
      <c r="O37" s="92">
        <f t="shared" si="28"/>
        <v>0</v>
      </c>
      <c r="P37" s="92">
        <f t="shared" si="28"/>
        <v>0</v>
      </c>
      <c r="Q37" s="92">
        <f t="shared" si="28"/>
        <v>0</v>
      </c>
      <c r="R37" s="92">
        <f t="shared" si="28"/>
        <v>0</v>
      </c>
      <c r="S37" s="15">
        <f t="shared" si="13"/>
        <v>0</v>
      </c>
    </row>
    <row r="38" spans="1:19" x14ac:dyDescent="0.35">
      <c r="A38" s="13" t="str">
        <f t="shared" si="7"/>
        <v>Emp 12</v>
      </c>
      <c r="C38" s="92">
        <f t="shared" ref="C38:R38" si="30">C14*$B$14</f>
        <v>0</v>
      </c>
      <c r="D38" s="92">
        <f t="shared" si="30"/>
        <v>0</v>
      </c>
      <c r="E38" s="92">
        <f t="shared" si="30"/>
        <v>0</v>
      </c>
      <c r="F38" s="92">
        <f t="shared" si="30"/>
        <v>0</v>
      </c>
      <c r="G38" s="92">
        <f t="shared" si="30"/>
        <v>0</v>
      </c>
      <c r="H38" s="92">
        <f t="shared" ref="H38:L38" si="31">H14*$B$14</f>
        <v>0</v>
      </c>
      <c r="I38" s="92">
        <f t="shared" si="31"/>
        <v>0</v>
      </c>
      <c r="J38" s="92">
        <f t="shared" si="31"/>
        <v>0</v>
      </c>
      <c r="K38" s="92">
        <f t="shared" si="31"/>
        <v>0</v>
      </c>
      <c r="L38" s="92">
        <f t="shared" si="31"/>
        <v>0</v>
      </c>
      <c r="M38" s="92">
        <f t="shared" si="30"/>
        <v>0</v>
      </c>
      <c r="N38" s="92">
        <f t="shared" si="30"/>
        <v>0</v>
      </c>
      <c r="O38" s="92">
        <f t="shared" si="30"/>
        <v>0</v>
      </c>
      <c r="P38" s="92">
        <f t="shared" si="30"/>
        <v>0</v>
      </c>
      <c r="Q38" s="92">
        <f t="shared" si="30"/>
        <v>0</v>
      </c>
      <c r="R38" s="92">
        <f t="shared" si="30"/>
        <v>0</v>
      </c>
      <c r="S38" s="15">
        <f t="shared" si="13"/>
        <v>0</v>
      </c>
    </row>
    <row r="39" spans="1:19" x14ac:dyDescent="0.35">
      <c r="A39" s="13" t="str">
        <f t="shared" si="7"/>
        <v>Emp 13</v>
      </c>
      <c r="C39" s="92">
        <f t="shared" ref="C39:R39" si="32">C15*$B$15</f>
        <v>0</v>
      </c>
      <c r="D39" s="92">
        <f t="shared" si="32"/>
        <v>0</v>
      </c>
      <c r="E39" s="92">
        <f t="shared" si="32"/>
        <v>0</v>
      </c>
      <c r="F39" s="92">
        <f t="shared" si="32"/>
        <v>0</v>
      </c>
      <c r="G39" s="92">
        <f t="shared" si="32"/>
        <v>0</v>
      </c>
      <c r="H39" s="92">
        <f t="shared" ref="H39:L39" si="33">H15*$B$15</f>
        <v>0</v>
      </c>
      <c r="I39" s="92">
        <f t="shared" si="33"/>
        <v>0</v>
      </c>
      <c r="J39" s="92">
        <f t="shared" si="33"/>
        <v>0</v>
      </c>
      <c r="K39" s="92">
        <f t="shared" si="33"/>
        <v>0</v>
      </c>
      <c r="L39" s="92">
        <f t="shared" si="33"/>
        <v>0</v>
      </c>
      <c r="M39" s="92">
        <f t="shared" si="32"/>
        <v>0</v>
      </c>
      <c r="N39" s="92">
        <f t="shared" si="32"/>
        <v>0</v>
      </c>
      <c r="O39" s="92">
        <f t="shared" si="32"/>
        <v>0</v>
      </c>
      <c r="P39" s="92">
        <f t="shared" si="32"/>
        <v>0</v>
      </c>
      <c r="Q39" s="92">
        <f t="shared" si="32"/>
        <v>0</v>
      </c>
      <c r="R39" s="92">
        <f t="shared" si="32"/>
        <v>0</v>
      </c>
      <c r="S39" s="15">
        <f t="shared" si="13"/>
        <v>0</v>
      </c>
    </row>
    <row r="40" spans="1:19" x14ac:dyDescent="0.35">
      <c r="A40" s="13" t="str">
        <f t="shared" si="7"/>
        <v>Emp 14</v>
      </c>
      <c r="C40" s="92">
        <f t="shared" ref="C40:R40" si="34">C16*$B$16</f>
        <v>0</v>
      </c>
      <c r="D40" s="92">
        <f t="shared" si="34"/>
        <v>0</v>
      </c>
      <c r="E40" s="92">
        <f t="shared" si="34"/>
        <v>0</v>
      </c>
      <c r="F40" s="92">
        <f t="shared" si="34"/>
        <v>0</v>
      </c>
      <c r="G40" s="92">
        <f t="shared" si="34"/>
        <v>0</v>
      </c>
      <c r="H40" s="92">
        <f t="shared" ref="H40:L40" si="35">H16*$B$16</f>
        <v>0</v>
      </c>
      <c r="I40" s="92">
        <f t="shared" si="35"/>
        <v>0</v>
      </c>
      <c r="J40" s="92">
        <f t="shared" si="35"/>
        <v>0</v>
      </c>
      <c r="K40" s="92">
        <f t="shared" si="35"/>
        <v>0</v>
      </c>
      <c r="L40" s="92">
        <f t="shared" si="35"/>
        <v>0</v>
      </c>
      <c r="M40" s="92">
        <f t="shared" si="34"/>
        <v>0</v>
      </c>
      <c r="N40" s="92">
        <f t="shared" si="34"/>
        <v>0</v>
      </c>
      <c r="O40" s="92">
        <f t="shared" si="34"/>
        <v>0</v>
      </c>
      <c r="P40" s="92">
        <f t="shared" si="34"/>
        <v>0</v>
      </c>
      <c r="Q40" s="92">
        <f t="shared" si="34"/>
        <v>0</v>
      </c>
      <c r="R40" s="92">
        <f t="shared" si="34"/>
        <v>0</v>
      </c>
      <c r="S40" s="15">
        <f t="shared" si="13"/>
        <v>0</v>
      </c>
    </row>
    <row r="41" spans="1:19" x14ac:dyDescent="0.35">
      <c r="A41" s="13" t="str">
        <f t="shared" si="7"/>
        <v>Emp 15</v>
      </c>
      <c r="C41" s="92">
        <f t="shared" ref="C41:R41" si="36">C17*$B$17</f>
        <v>0</v>
      </c>
      <c r="D41" s="92">
        <f t="shared" si="36"/>
        <v>0</v>
      </c>
      <c r="E41" s="92">
        <f t="shared" si="36"/>
        <v>0</v>
      </c>
      <c r="F41" s="92">
        <f t="shared" si="36"/>
        <v>0</v>
      </c>
      <c r="G41" s="92">
        <f t="shared" si="36"/>
        <v>0</v>
      </c>
      <c r="H41" s="92">
        <f t="shared" ref="H41:L41" si="37">H17*$B$17</f>
        <v>0</v>
      </c>
      <c r="I41" s="92">
        <f t="shared" si="37"/>
        <v>0</v>
      </c>
      <c r="J41" s="92">
        <f t="shared" si="37"/>
        <v>0</v>
      </c>
      <c r="K41" s="92">
        <f t="shared" si="37"/>
        <v>0</v>
      </c>
      <c r="L41" s="92">
        <f t="shared" si="37"/>
        <v>0</v>
      </c>
      <c r="M41" s="92">
        <f t="shared" si="36"/>
        <v>0</v>
      </c>
      <c r="N41" s="92">
        <f t="shared" si="36"/>
        <v>0</v>
      </c>
      <c r="O41" s="92">
        <f t="shared" si="36"/>
        <v>0</v>
      </c>
      <c r="P41" s="92">
        <f t="shared" si="36"/>
        <v>0</v>
      </c>
      <c r="Q41" s="92">
        <f t="shared" si="36"/>
        <v>0</v>
      </c>
      <c r="R41" s="92">
        <f t="shared" si="36"/>
        <v>0</v>
      </c>
      <c r="S41" s="15">
        <f t="shared" si="13"/>
        <v>0</v>
      </c>
    </row>
    <row r="42" spans="1:19" x14ac:dyDescent="0.35">
      <c r="A42" s="13" t="str">
        <f t="shared" si="7"/>
        <v>Emp 16</v>
      </c>
      <c r="C42" s="92">
        <f t="shared" ref="C42:R42" si="38">C18*$B$18</f>
        <v>0</v>
      </c>
      <c r="D42" s="92">
        <f t="shared" si="38"/>
        <v>0</v>
      </c>
      <c r="E42" s="92">
        <f t="shared" si="38"/>
        <v>0</v>
      </c>
      <c r="F42" s="92">
        <f t="shared" si="38"/>
        <v>0</v>
      </c>
      <c r="G42" s="92">
        <f t="shared" si="38"/>
        <v>0</v>
      </c>
      <c r="H42" s="92">
        <f t="shared" ref="H42:L42" si="39">H18*$B$18</f>
        <v>0</v>
      </c>
      <c r="I42" s="92">
        <f t="shared" si="39"/>
        <v>0</v>
      </c>
      <c r="J42" s="92">
        <f t="shared" si="39"/>
        <v>0</v>
      </c>
      <c r="K42" s="92">
        <f t="shared" si="39"/>
        <v>0</v>
      </c>
      <c r="L42" s="92">
        <f t="shared" si="39"/>
        <v>0</v>
      </c>
      <c r="M42" s="92">
        <f t="shared" si="38"/>
        <v>0</v>
      </c>
      <c r="N42" s="92">
        <f t="shared" si="38"/>
        <v>0</v>
      </c>
      <c r="O42" s="92">
        <f t="shared" si="38"/>
        <v>0</v>
      </c>
      <c r="P42" s="92">
        <f t="shared" si="38"/>
        <v>0</v>
      </c>
      <c r="Q42" s="92">
        <f t="shared" si="38"/>
        <v>0</v>
      </c>
      <c r="R42" s="92">
        <f t="shared" si="38"/>
        <v>0</v>
      </c>
      <c r="S42" s="15">
        <f t="shared" si="13"/>
        <v>0</v>
      </c>
    </row>
    <row r="43" spans="1:19" x14ac:dyDescent="0.35">
      <c r="A43" s="13" t="str">
        <f t="shared" si="7"/>
        <v>Emp 17</v>
      </c>
      <c r="C43" s="92">
        <f t="shared" ref="C43:R43" si="40">C19*$B$19</f>
        <v>0</v>
      </c>
      <c r="D43" s="92">
        <f t="shared" si="40"/>
        <v>0</v>
      </c>
      <c r="E43" s="92">
        <f t="shared" si="40"/>
        <v>0</v>
      </c>
      <c r="F43" s="92">
        <f t="shared" si="40"/>
        <v>0</v>
      </c>
      <c r="G43" s="92">
        <f t="shared" si="40"/>
        <v>0</v>
      </c>
      <c r="H43" s="92">
        <f t="shared" ref="H43:L43" si="41">H19*$B$19</f>
        <v>0</v>
      </c>
      <c r="I43" s="92">
        <f t="shared" si="41"/>
        <v>0</v>
      </c>
      <c r="J43" s="92">
        <f t="shared" si="41"/>
        <v>0</v>
      </c>
      <c r="K43" s="92">
        <f t="shared" si="41"/>
        <v>0</v>
      </c>
      <c r="L43" s="92">
        <f t="shared" si="41"/>
        <v>0</v>
      </c>
      <c r="M43" s="92">
        <f t="shared" si="40"/>
        <v>0</v>
      </c>
      <c r="N43" s="92">
        <f t="shared" si="40"/>
        <v>0</v>
      </c>
      <c r="O43" s="92">
        <f t="shared" si="40"/>
        <v>0</v>
      </c>
      <c r="P43" s="92">
        <f t="shared" si="40"/>
        <v>0</v>
      </c>
      <c r="Q43" s="92">
        <f t="shared" si="40"/>
        <v>0</v>
      </c>
      <c r="R43" s="92">
        <f t="shared" si="40"/>
        <v>0</v>
      </c>
      <c r="S43" s="15">
        <f t="shared" si="13"/>
        <v>0</v>
      </c>
    </row>
    <row r="44" spans="1:19" x14ac:dyDescent="0.35">
      <c r="A44" s="13" t="str">
        <f t="shared" si="7"/>
        <v>Emp 18</v>
      </c>
      <c r="C44" s="92">
        <f t="shared" ref="C44:R44" si="42">C20*$B$20</f>
        <v>0</v>
      </c>
      <c r="D44" s="92">
        <f t="shared" si="42"/>
        <v>0</v>
      </c>
      <c r="E44" s="92">
        <f t="shared" si="42"/>
        <v>0</v>
      </c>
      <c r="F44" s="92">
        <f t="shared" si="42"/>
        <v>0</v>
      </c>
      <c r="G44" s="92">
        <f t="shared" si="42"/>
        <v>0</v>
      </c>
      <c r="H44" s="92">
        <f t="shared" ref="H44:L44" si="43">H20*$B$20</f>
        <v>0</v>
      </c>
      <c r="I44" s="92">
        <f t="shared" si="43"/>
        <v>0</v>
      </c>
      <c r="J44" s="92">
        <f t="shared" si="43"/>
        <v>0</v>
      </c>
      <c r="K44" s="92">
        <f t="shared" si="43"/>
        <v>0</v>
      </c>
      <c r="L44" s="92">
        <f t="shared" si="43"/>
        <v>0</v>
      </c>
      <c r="M44" s="92">
        <f t="shared" si="42"/>
        <v>0</v>
      </c>
      <c r="N44" s="92">
        <f t="shared" si="42"/>
        <v>0</v>
      </c>
      <c r="O44" s="92">
        <f t="shared" si="42"/>
        <v>0</v>
      </c>
      <c r="P44" s="92">
        <f t="shared" si="42"/>
        <v>0</v>
      </c>
      <c r="Q44" s="92">
        <f t="shared" si="42"/>
        <v>0</v>
      </c>
      <c r="R44" s="92">
        <f t="shared" si="42"/>
        <v>0</v>
      </c>
      <c r="S44" s="15">
        <f t="shared" si="13"/>
        <v>0</v>
      </c>
    </row>
    <row r="45" spans="1:19" x14ac:dyDescent="0.35">
      <c r="A45" s="13" t="str">
        <f t="shared" si="7"/>
        <v>Emp 19</v>
      </c>
      <c r="C45" s="92">
        <f t="shared" ref="C45:R45" si="44">C21*$B$21</f>
        <v>0</v>
      </c>
      <c r="D45" s="92">
        <f t="shared" si="44"/>
        <v>0</v>
      </c>
      <c r="E45" s="92">
        <f t="shared" si="44"/>
        <v>0</v>
      </c>
      <c r="F45" s="92">
        <f t="shared" si="44"/>
        <v>0</v>
      </c>
      <c r="G45" s="92">
        <f t="shared" si="44"/>
        <v>0</v>
      </c>
      <c r="H45" s="92">
        <f t="shared" ref="H45:L45" si="45">H21*$B$21</f>
        <v>0</v>
      </c>
      <c r="I45" s="92">
        <f t="shared" si="45"/>
        <v>0</v>
      </c>
      <c r="J45" s="92">
        <f t="shared" si="45"/>
        <v>0</v>
      </c>
      <c r="K45" s="92">
        <f t="shared" si="45"/>
        <v>0</v>
      </c>
      <c r="L45" s="92">
        <f t="shared" si="45"/>
        <v>0</v>
      </c>
      <c r="M45" s="92">
        <f t="shared" si="44"/>
        <v>0</v>
      </c>
      <c r="N45" s="92">
        <f t="shared" si="44"/>
        <v>0</v>
      </c>
      <c r="O45" s="92">
        <f t="shared" si="44"/>
        <v>0</v>
      </c>
      <c r="P45" s="92">
        <f t="shared" si="44"/>
        <v>0</v>
      </c>
      <c r="Q45" s="92">
        <f t="shared" si="44"/>
        <v>0</v>
      </c>
      <c r="R45" s="92">
        <f t="shared" si="44"/>
        <v>0</v>
      </c>
      <c r="S45" s="15">
        <f t="shared" si="13"/>
        <v>0</v>
      </c>
    </row>
    <row r="46" spans="1:19" x14ac:dyDescent="0.35">
      <c r="A46" s="13" t="str">
        <f t="shared" si="7"/>
        <v>Emp 20</v>
      </c>
      <c r="C46" s="93">
        <f t="shared" ref="C46:R46" si="46">C22*$B$22</f>
        <v>0</v>
      </c>
      <c r="D46" s="93">
        <f t="shared" si="46"/>
        <v>0</v>
      </c>
      <c r="E46" s="93">
        <f t="shared" si="46"/>
        <v>0</v>
      </c>
      <c r="F46" s="93">
        <f t="shared" si="46"/>
        <v>0</v>
      </c>
      <c r="G46" s="93">
        <f t="shared" si="46"/>
        <v>0</v>
      </c>
      <c r="H46" s="93">
        <f t="shared" ref="H46:L46" si="47">H22*$B$22</f>
        <v>0</v>
      </c>
      <c r="I46" s="93">
        <f t="shared" si="47"/>
        <v>0</v>
      </c>
      <c r="J46" s="93">
        <f t="shared" si="47"/>
        <v>0</v>
      </c>
      <c r="K46" s="93">
        <f t="shared" si="47"/>
        <v>0</v>
      </c>
      <c r="L46" s="93">
        <f t="shared" si="47"/>
        <v>0</v>
      </c>
      <c r="M46" s="93">
        <f t="shared" si="46"/>
        <v>0</v>
      </c>
      <c r="N46" s="93">
        <f t="shared" si="46"/>
        <v>0</v>
      </c>
      <c r="O46" s="93">
        <f t="shared" si="46"/>
        <v>0</v>
      </c>
      <c r="P46" s="93">
        <f t="shared" si="46"/>
        <v>0</v>
      </c>
      <c r="Q46" s="93">
        <f t="shared" si="46"/>
        <v>0</v>
      </c>
      <c r="R46" s="93">
        <f t="shared" si="46"/>
        <v>0</v>
      </c>
      <c r="S46" s="16">
        <f t="shared" si="13"/>
        <v>0</v>
      </c>
    </row>
    <row r="47" spans="1:19" x14ac:dyDescent="0.35">
      <c r="A47" s="13" t="s">
        <v>59</v>
      </c>
      <c r="C47" s="15">
        <f>SUM(C27:C46)</f>
        <v>0</v>
      </c>
      <c r="D47" s="15">
        <f t="shared" ref="D47:S47" si="48">SUM(D27:D46)</f>
        <v>0</v>
      </c>
      <c r="E47" s="15">
        <f t="shared" si="48"/>
        <v>0</v>
      </c>
      <c r="F47" s="15">
        <f t="shared" si="48"/>
        <v>0</v>
      </c>
      <c r="G47" s="15">
        <f t="shared" si="48"/>
        <v>0</v>
      </c>
      <c r="H47" s="15">
        <f t="shared" ref="H47:L47" si="49">SUM(H27:H46)</f>
        <v>0</v>
      </c>
      <c r="I47" s="15">
        <f t="shared" si="49"/>
        <v>0</v>
      </c>
      <c r="J47" s="15">
        <f t="shared" si="49"/>
        <v>0</v>
      </c>
      <c r="K47" s="15">
        <f t="shared" si="49"/>
        <v>0</v>
      </c>
      <c r="L47" s="15">
        <f t="shared" si="49"/>
        <v>0</v>
      </c>
      <c r="M47" s="15">
        <f t="shared" si="48"/>
        <v>0</v>
      </c>
      <c r="N47" s="15">
        <f t="shared" si="48"/>
        <v>0</v>
      </c>
      <c r="O47" s="15">
        <f t="shared" si="48"/>
        <v>0</v>
      </c>
      <c r="P47" s="15">
        <f t="shared" si="48"/>
        <v>0</v>
      </c>
      <c r="Q47" s="15">
        <f t="shared" si="48"/>
        <v>0</v>
      </c>
      <c r="R47" s="15">
        <f t="shared" si="48"/>
        <v>0</v>
      </c>
      <c r="S47" s="15">
        <f t="shared" si="48"/>
        <v>0</v>
      </c>
    </row>
    <row r="49" spans="1:13" x14ac:dyDescent="0.35">
      <c r="A49" s="34" t="s">
        <v>346</v>
      </c>
    </row>
    <row r="50" spans="1:13" x14ac:dyDescent="0.35">
      <c r="M50" t="s">
        <v>347</v>
      </c>
    </row>
    <row r="51" spans="1:13" x14ac:dyDescent="0.35">
      <c r="B51" s="137" t="s">
        <v>64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4">
        <f>SUM(C51:L51)</f>
        <v>0</v>
      </c>
    </row>
    <row r="52" spans="1:13" x14ac:dyDescent="0.35">
      <c r="B52" s="137" t="s">
        <v>66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4">
        <f t="shared" ref="M52:M56" si="50">SUM(C52:L52)</f>
        <v>0</v>
      </c>
    </row>
    <row r="53" spans="1:13" x14ac:dyDescent="0.35">
      <c r="B53" s="137" t="s">
        <v>68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4">
        <f t="shared" si="50"/>
        <v>0</v>
      </c>
    </row>
    <row r="54" spans="1:13" x14ac:dyDescent="0.35">
      <c r="B54" s="137" t="s">
        <v>70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24">
        <f t="shared" si="50"/>
        <v>0</v>
      </c>
    </row>
    <row r="55" spans="1:13" x14ac:dyDescent="0.35">
      <c r="B55" s="137" t="s">
        <v>71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24">
        <f t="shared" si="50"/>
        <v>0</v>
      </c>
    </row>
    <row r="56" spans="1:13" x14ac:dyDescent="0.35">
      <c r="B56" s="137" t="s">
        <v>239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4">
        <f t="shared" si="50"/>
        <v>0</v>
      </c>
    </row>
    <row r="57" spans="1:13" x14ac:dyDescent="0.35">
      <c r="B57" s="137" t="s">
        <v>59</v>
      </c>
      <c r="C57" s="24">
        <f>SUM(C51:C56)</f>
        <v>0</v>
      </c>
      <c r="D57" s="24">
        <f t="shared" ref="D57:L57" si="51">SUM(D51:D56)</f>
        <v>0</v>
      </c>
      <c r="E57" s="24">
        <f t="shared" si="51"/>
        <v>0</v>
      </c>
      <c r="F57" s="24">
        <f t="shared" si="51"/>
        <v>0</v>
      </c>
      <c r="G57" s="24">
        <f t="shared" si="51"/>
        <v>0</v>
      </c>
      <c r="H57" s="24">
        <f t="shared" si="51"/>
        <v>0</v>
      </c>
      <c r="I57" s="24">
        <f t="shared" si="51"/>
        <v>0</v>
      </c>
      <c r="J57" s="24">
        <f t="shared" si="51"/>
        <v>0</v>
      </c>
      <c r="K57" s="24">
        <f t="shared" si="51"/>
        <v>0</v>
      </c>
      <c r="L57" s="24">
        <f t="shared" si="51"/>
        <v>0</v>
      </c>
    </row>
  </sheetData>
  <mergeCells count="2">
    <mergeCell ref="C1:S1"/>
    <mergeCell ref="C25:S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topLeftCell="A7" zoomScale="190" zoomScaleNormal="190" workbookViewId="0">
      <selection activeCell="B14" sqref="B14"/>
    </sheetView>
  </sheetViews>
  <sheetFormatPr defaultRowHeight="14.5" x14ac:dyDescent="0.35"/>
  <sheetData>
    <row r="1" spans="1:13" ht="18.5" x14ac:dyDescent="0.45">
      <c r="B1" s="112" t="s">
        <v>24</v>
      </c>
      <c r="C1" s="113"/>
      <c r="D1" s="113"/>
      <c r="E1" s="113"/>
    </row>
    <row r="2" spans="1:13" ht="12.75" customHeight="1" x14ac:dyDescent="0.45">
      <c r="B2" s="114"/>
      <c r="C2" s="115"/>
      <c r="D2" s="115"/>
      <c r="E2" s="115"/>
      <c r="F2" s="116"/>
    </row>
    <row r="3" spans="1:13" ht="19" thickBot="1" x14ac:dyDescent="0.5">
      <c r="A3" s="136" t="s">
        <v>25</v>
      </c>
      <c r="B3" s="117">
        <v>3</v>
      </c>
      <c r="C3" s="118">
        <f>B3/B4</f>
        <v>0.6</v>
      </c>
      <c r="D3" s="119">
        <f>C3</f>
        <v>0.6</v>
      </c>
      <c r="E3" s="113" t="s">
        <v>26</v>
      </c>
      <c r="F3" s="60"/>
    </row>
    <row r="4" spans="1:13" ht="18.5" x14ac:dyDescent="0.45">
      <c r="B4" s="120">
        <v>5</v>
      </c>
      <c r="C4" s="113"/>
      <c r="D4" s="113"/>
      <c r="E4" s="113"/>
      <c r="F4" s="60"/>
    </row>
    <row r="5" spans="1:13" ht="10.5" customHeight="1" x14ac:dyDescent="0.45">
      <c r="B5" s="124"/>
      <c r="C5" s="125"/>
      <c r="D5" s="125"/>
      <c r="E5" s="125"/>
      <c r="F5" s="126"/>
    </row>
    <row r="6" spans="1:13" ht="19" thickBot="1" x14ac:dyDescent="0.5">
      <c r="A6" s="136" t="s">
        <v>27</v>
      </c>
      <c r="B6" s="117">
        <v>3</v>
      </c>
      <c r="C6" s="113" t="s">
        <v>28</v>
      </c>
      <c r="D6" s="119"/>
      <c r="E6" s="113"/>
      <c r="F6" s="60"/>
    </row>
    <row r="7" spans="1:13" ht="18.5" x14ac:dyDescent="0.45">
      <c r="B7" s="120">
        <v>5</v>
      </c>
      <c r="C7" s="118" t="s">
        <v>29</v>
      </c>
      <c r="D7" s="113"/>
      <c r="E7" s="113"/>
      <c r="F7" s="60"/>
    </row>
    <row r="8" spans="1:13" ht="10.5" customHeight="1" x14ac:dyDescent="0.45">
      <c r="B8" s="121"/>
      <c r="C8" s="122"/>
      <c r="D8" s="122"/>
      <c r="E8" s="122"/>
      <c r="F8" s="123"/>
    </row>
    <row r="9" spans="1:13" ht="19" thickBot="1" x14ac:dyDescent="0.5">
      <c r="A9" s="136" t="s">
        <v>30</v>
      </c>
      <c r="B9" s="127">
        <v>2</v>
      </c>
      <c r="C9" s="128">
        <f>B9/B10</f>
        <v>0.4</v>
      </c>
      <c r="D9" s="129">
        <f>C9</f>
        <v>0.4</v>
      </c>
      <c r="E9" s="130"/>
      <c r="F9" s="58"/>
      <c r="G9" s="58"/>
      <c r="H9" s="58"/>
      <c r="I9" s="58"/>
      <c r="J9" s="58"/>
      <c r="K9" s="58"/>
      <c r="L9" s="58"/>
      <c r="M9" s="59"/>
    </row>
    <row r="10" spans="1:13" ht="18.5" x14ac:dyDescent="0.45">
      <c r="B10" s="120">
        <v>5</v>
      </c>
      <c r="C10" s="113"/>
      <c r="D10" s="113"/>
      <c r="E10" s="113"/>
      <c r="M10" s="60"/>
    </row>
    <row r="11" spans="1:13" ht="18.5" x14ac:dyDescent="0.45">
      <c r="B11" s="120"/>
      <c r="C11" s="113" t="s">
        <v>31</v>
      </c>
      <c r="D11" s="113"/>
      <c r="E11" s="113"/>
      <c r="M11" s="60"/>
    </row>
    <row r="12" spans="1:13" ht="9.75" customHeight="1" x14ac:dyDescent="0.45">
      <c r="B12" s="124"/>
      <c r="C12" s="125"/>
      <c r="D12" s="125"/>
      <c r="E12" s="125"/>
      <c r="F12" s="131"/>
      <c r="G12" s="65"/>
      <c r="H12" s="65"/>
      <c r="I12" s="65"/>
      <c r="J12" s="65"/>
      <c r="K12" s="65"/>
      <c r="L12" s="65"/>
      <c r="M12" s="66"/>
    </row>
    <row r="13" spans="1:13" ht="19" thickBot="1" x14ac:dyDescent="0.5">
      <c r="A13" s="136" t="s">
        <v>32</v>
      </c>
      <c r="B13" s="132">
        <v>3</v>
      </c>
      <c r="C13" s="128">
        <f>B13/B14</f>
        <v>0.5</v>
      </c>
      <c r="D13" s="129">
        <f>C13</f>
        <v>0.5</v>
      </c>
      <c r="E13" s="130"/>
      <c r="F13" s="58"/>
      <c r="G13" s="58"/>
      <c r="H13" s="58"/>
      <c r="I13" s="58"/>
      <c r="J13" s="58"/>
      <c r="K13" s="58"/>
      <c r="L13" s="58"/>
      <c r="M13" s="59"/>
    </row>
    <row r="14" spans="1:13" ht="18.5" x14ac:dyDescent="0.45">
      <c r="B14" s="133">
        <v>6</v>
      </c>
      <c r="C14" s="113"/>
      <c r="D14" s="113"/>
      <c r="E14" s="113"/>
      <c r="M14" s="60"/>
    </row>
    <row r="15" spans="1:13" ht="18.5" x14ac:dyDescent="0.45">
      <c r="B15" s="134"/>
      <c r="C15" s="135" t="s">
        <v>33</v>
      </c>
      <c r="D15" s="135"/>
      <c r="E15" s="135"/>
      <c r="F15" s="65"/>
      <c r="G15" s="65"/>
      <c r="H15" s="65"/>
      <c r="I15" s="65"/>
      <c r="J15" s="65"/>
      <c r="K15" s="65"/>
      <c r="L15" s="65"/>
      <c r="M15" s="6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zoomScale="180" zoomScaleNormal="180" workbookViewId="0">
      <selection activeCell="B7" sqref="B7"/>
    </sheetView>
  </sheetViews>
  <sheetFormatPr defaultRowHeight="14.5" x14ac:dyDescent="0.35"/>
  <cols>
    <col min="1" max="1" width="16.81640625" customWidth="1"/>
    <col min="2" max="2" width="18" customWidth="1"/>
  </cols>
  <sheetData>
    <row r="1" spans="1:2" ht="18.5" x14ac:dyDescent="0.45">
      <c r="A1" s="112" t="s">
        <v>34</v>
      </c>
    </row>
    <row r="3" spans="1:2" x14ac:dyDescent="0.35">
      <c r="A3" s="34" t="s">
        <v>35</v>
      </c>
      <c r="B3" s="138">
        <v>31.202000000000002</v>
      </c>
    </row>
    <row r="4" spans="1:2" x14ac:dyDescent="0.35">
      <c r="A4" s="34" t="s">
        <v>36</v>
      </c>
      <c r="B4" s="138">
        <v>31.202999999999999</v>
      </c>
    </row>
    <row r="5" spans="1:2" x14ac:dyDescent="0.35">
      <c r="A5" s="34" t="s">
        <v>37</v>
      </c>
      <c r="B5" t="s">
        <v>38</v>
      </c>
    </row>
    <row r="6" spans="1:2" x14ac:dyDescent="0.35">
      <c r="A6" s="34" t="s">
        <v>39</v>
      </c>
      <c r="B6" t="s">
        <v>40</v>
      </c>
    </row>
    <row r="7" spans="1:2" x14ac:dyDescent="0.35">
      <c r="A7" s="34" t="s">
        <v>41</v>
      </c>
      <c r="B7" t="s">
        <v>42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Y204"/>
  <sheetViews>
    <sheetView tabSelected="1" zoomScale="120" zoomScaleNormal="120" workbookViewId="0">
      <pane xSplit="3" ySplit="2" topLeftCell="L3" activePane="bottomRight" state="frozenSplit"/>
      <selection pane="topRight" activeCell="G1" sqref="G1"/>
      <selection pane="bottomLeft" activeCell="A3" sqref="A3"/>
      <selection pane="bottomRight" activeCell="L4" sqref="L4"/>
    </sheetView>
  </sheetViews>
  <sheetFormatPr defaultRowHeight="14.5" x14ac:dyDescent="0.35"/>
  <cols>
    <col min="1" max="2" width="3" style="10" customWidth="1"/>
    <col min="3" max="3" width="36.1796875" style="10" customWidth="1"/>
    <col min="4" max="4" width="15.1796875" customWidth="1"/>
    <col min="6" max="6" width="12.81640625" customWidth="1"/>
    <col min="12" max="12" width="8.1796875" customWidth="1"/>
    <col min="13" max="13" width="11.54296875" customWidth="1"/>
    <col min="14" max="14" width="12.26953125" customWidth="1"/>
    <col min="19" max="19" width="10.453125" bestFit="1" customWidth="1"/>
    <col min="21" max="21" width="11.453125" bestFit="1" customWidth="1"/>
    <col min="23" max="23" width="10.453125" bestFit="1" customWidth="1"/>
    <col min="24" max="24" width="10.1796875" bestFit="1" customWidth="1"/>
    <col min="25" max="25" width="11.453125" customWidth="1"/>
  </cols>
  <sheetData>
    <row r="1" spans="1:25" ht="15" thickBot="1" x14ac:dyDescent="0.4">
      <c r="A1" s="1"/>
      <c r="B1" s="1"/>
      <c r="C1" s="1"/>
      <c r="D1" s="2"/>
    </row>
    <row r="2" spans="1:25" s="9" customFormat="1" ht="15.5" thickTop="1" thickBot="1" x14ac:dyDescent="0.4">
      <c r="A2" s="7"/>
      <c r="B2" s="7"/>
      <c r="C2" s="7"/>
      <c r="D2" s="8" t="s">
        <v>43</v>
      </c>
      <c r="F2" s="41"/>
      <c r="G2" s="43"/>
      <c r="H2" s="42" t="s">
        <v>44</v>
      </c>
      <c r="I2" s="43"/>
      <c r="J2" s="44"/>
      <c r="L2" s="12" t="s">
        <v>45</v>
      </c>
      <c r="N2" s="139" t="s">
        <v>46</v>
      </c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1"/>
    </row>
    <row r="3" spans="1:25" ht="30" customHeight="1" thickTop="1" x14ac:dyDescent="0.35">
      <c r="B3" s="1" t="s">
        <v>35</v>
      </c>
      <c r="C3" s="1"/>
      <c r="D3" s="3"/>
      <c r="F3" s="95" t="s">
        <v>47</v>
      </c>
      <c r="G3" s="96" t="s">
        <v>48</v>
      </c>
      <c r="H3" s="96" t="s">
        <v>49</v>
      </c>
      <c r="I3" s="96" t="s">
        <v>50</v>
      </c>
      <c r="J3" s="97" t="s">
        <v>51</v>
      </c>
      <c r="L3" s="13"/>
      <c r="M3" s="11" t="s">
        <v>52</v>
      </c>
      <c r="N3" s="11" t="str">
        <f>F3</f>
        <v>DOE P1</v>
      </c>
      <c r="O3" s="11" t="str">
        <f>G3</f>
        <v>NSF</v>
      </c>
      <c r="P3" s="11" t="str">
        <f>H3</f>
        <v>DOE#2</v>
      </c>
      <c r="Q3" s="11" t="str">
        <f>I3</f>
        <v>Job 4</v>
      </c>
      <c r="R3" s="11" t="str">
        <f>J3</f>
        <v>Job 5</v>
      </c>
      <c r="S3" s="11" t="s">
        <v>53</v>
      </c>
      <c r="T3" s="11" t="s">
        <v>54</v>
      </c>
      <c r="U3" s="11" t="s">
        <v>55</v>
      </c>
      <c r="V3" s="11" t="s">
        <v>56</v>
      </c>
      <c r="W3" s="11" t="s">
        <v>57</v>
      </c>
      <c r="X3" s="11" t="s">
        <v>58</v>
      </c>
      <c r="Y3" s="11" t="s">
        <v>59</v>
      </c>
    </row>
    <row r="4" spans="1:25" x14ac:dyDescent="0.35">
      <c r="A4" s="1"/>
      <c r="B4" s="1"/>
      <c r="C4" s="1" t="s">
        <v>60</v>
      </c>
      <c r="D4" s="3">
        <f>SUM(F4:J4)</f>
        <v>72.12</v>
      </c>
      <c r="F4" s="45">
        <f>N18</f>
        <v>72.12</v>
      </c>
      <c r="G4" s="46">
        <f>O18</f>
        <v>0</v>
      </c>
      <c r="H4" s="46">
        <f>P18</f>
        <v>0</v>
      </c>
      <c r="I4" s="46">
        <f>Q18</f>
        <v>0</v>
      </c>
      <c r="J4" s="47">
        <f>R18</f>
        <v>0</v>
      </c>
      <c r="L4" s="94" t="s">
        <v>61</v>
      </c>
      <c r="M4" s="28">
        <v>72.12</v>
      </c>
      <c r="N4" s="28">
        <v>1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15">
        <f>SUM(N4:X4)</f>
        <v>1</v>
      </c>
    </row>
    <row r="5" spans="1:25" x14ac:dyDescent="0.35">
      <c r="A5" s="1"/>
      <c r="B5" s="1"/>
      <c r="C5" s="38" t="s">
        <v>62</v>
      </c>
      <c r="D5" s="39">
        <f t="shared" ref="D5:D11" si="0">SUM(F5:J5)</f>
        <v>0</v>
      </c>
      <c r="E5" s="40"/>
      <c r="F5" s="48">
        <v>0</v>
      </c>
      <c r="G5" s="49">
        <v>0</v>
      </c>
      <c r="H5" s="49">
        <v>0</v>
      </c>
      <c r="I5" s="49">
        <v>0</v>
      </c>
      <c r="J5" s="50">
        <v>0</v>
      </c>
      <c r="L5" s="94" t="s">
        <v>63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15">
        <f t="shared" ref="Y5:Y8" si="1">SUM(N5:X5)</f>
        <v>0</v>
      </c>
    </row>
    <row r="6" spans="1:25" x14ac:dyDescent="0.35">
      <c r="A6" s="1"/>
      <c r="B6" s="1"/>
      <c r="C6" s="1" t="s">
        <v>64</v>
      </c>
      <c r="D6" s="3">
        <f t="shared" si="0"/>
        <v>1</v>
      </c>
      <c r="F6" s="51">
        <v>1</v>
      </c>
      <c r="G6" s="52">
        <v>0</v>
      </c>
      <c r="H6" s="52">
        <v>0</v>
      </c>
      <c r="I6" s="52">
        <v>0</v>
      </c>
      <c r="J6" s="53">
        <v>0</v>
      </c>
      <c r="L6" s="94" t="s">
        <v>65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15">
        <f t="shared" si="1"/>
        <v>0</v>
      </c>
    </row>
    <row r="7" spans="1:25" x14ac:dyDescent="0.35">
      <c r="A7" s="1"/>
      <c r="B7" s="1"/>
      <c r="C7" s="1" t="s">
        <v>66</v>
      </c>
      <c r="D7" s="3">
        <f t="shared" si="0"/>
        <v>0</v>
      </c>
      <c r="F7" s="51">
        <v>0</v>
      </c>
      <c r="G7" s="52">
        <v>0</v>
      </c>
      <c r="H7" s="52">
        <v>0</v>
      </c>
      <c r="I7" s="52">
        <v>0</v>
      </c>
      <c r="J7" s="53">
        <v>0</v>
      </c>
      <c r="L7" s="94" t="s">
        <v>67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15">
        <f t="shared" si="1"/>
        <v>0</v>
      </c>
    </row>
    <row r="8" spans="1:25" x14ac:dyDescent="0.35">
      <c r="A8" s="1"/>
      <c r="B8" s="1"/>
      <c r="C8" s="1" t="s">
        <v>68</v>
      </c>
      <c r="D8" s="3">
        <f t="shared" si="0"/>
        <v>0</v>
      </c>
      <c r="F8" s="51">
        <v>0</v>
      </c>
      <c r="G8" s="52">
        <v>0</v>
      </c>
      <c r="H8" s="52">
        <v>0</v>
      </c>
      <c r="I8" s="52">
        <v>0</v>
      </c>
      <c r="J8" s="53">
        <v>0</v>
      </c>
      <c r="L8" s="94" t="s">
        <v>69</v>
      </c>
      <c r="M8" s="28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16">
        <f t="shared" si="1"/>
        <v>0</v>
      </c>
    </row>
    <row r="9" spans="1:25" x14ac:dyDescent="0.35">
      <c r="A9" s="1"/>
      <c r="B9" s="1"/>
      <c r="C9" s="1" t="s">
        <v>70</v>
      </c>
      <c r="D9" s="3">
        <f t="shared" si="0"/>
        <v>0</v>
      </c>
      <c r="F9" s="51">
        <v>0</v>
      </c>
      <c r="G9" s="52">
        <v>0</v>
      </c>
      <c r="H9" s="52">
        <v>0</v>
      </c>
      <c r="I9" s="52">
        <v>0</v>
      </c>
      <c r="J9" s="53">
        <v>0</v>
      </c>
      <c r="L9" s="13" t="s">
        <v>59</v>
      </c>
      <c r="M9" s="15"/>
      <c r="N9" s="15">
        <f>SUM(N4:N8)</f>
        <v>1</v>
      </c>
      <c r="O9" s="15">
        <f t="shared" ref="O9:Y9" si="2">SUM(O4:O8)</f>
        <v>0</v>
      </c>
      <c r="P9" s="15">
        <f t="shared" si="2"/>
        <v>0</v>
      </c>
      <c r="Q9" s="15">
        <f t="shared" si="2"/>
        <v>0</v>
      </c>
      <c r="R9" s="15">
        <f t="shared" si="2"/>
        <v>0</v>
      </c>
      <c r="S9" s="15">
        <f t="shared" ref="S9" si="3">SUM(S4:S8)</f>
        <v>0</v>
      </c>
      <c r="T9" s="15">
        <f t="shared" ref="T9" si="4">SUM(T4:T8)</f>
        <v>0</v>
      </c>
      <c r="U9" s="15">
        <f t="shared" ref="U9" si="5">SUM(U4:U8)</f>
        <v>0</v>
      </c>
      <c r="V9" s="15">
        <f t="shared" ref="V9" si="6">SUM(V4:V8)</f>
        <v>0</v>
      </c>
      <c r="W9" s="15">
        <f t="shared" ref="W9" si="7">SUM(W4:W8)</f>
        <v>0</v>
      </c>
      <c r="X9" s="15">
        <f t="shared" si="2"/>
        <v>0</v>
      </c>
      <c r="Y9" s="15">
        <f t="shared" si="2"/>
        <v>1</v>
      </c>
    </row>
    <row r="10" spans="1:25" ht="15" thickBot="1" x14ac:dyDescent="0.4">
      <c r="A10" s="1"/>
      <c r="B10" s="1"/>
      <c r="C10" s="1" t="s">
        <v>71</v>
      </c>
      <c r="D10" s="3">
        <f t="shared" si="0"/>
        <v>0</v>
      </c>
      <c r="F10" s="51">
        <v>0</v>
      </c>
      <c r="G10" s="52">
        <v>0</v>
      </c>
      <c r="H10" s="52">
        <v>0</v>
      </c>
      <c r="I10" s="52">
        <v>0</v>
      </c>
      <c r="J10" s="53">
        <v>0</v>
      </c>
      <c r="L10" s="13"/>
    </row>
    <row r="11" spans="1:25" ht="15" thickBot="1" x14ac:dyDescent="0.4">
      <c r="A11" s="1"/>
      <c r="B11" s="1"/>
      <c r="C11" s="1" t="s">
        <v>72</v>
      </c>
      <c r="D11" s="3">
        <f t="shared" si="0"/>
        <v>0</v>
      </c>
      <c r="F11" s="54">
        <v>0</v>
      </c>
      <c r="G11" s="29">
        <v>0</v>
      </c>
      <c r="H11" s="29">
        <v>0</v>
      </c>
      <c r="I11" s="29">
        <v>0</v>
      </c>
      <c r="J11" s="55">
        <v>0</v>
      </c>
      <c r="L11" s="13"/>
      <c r="N11" s="139" t="s">
        <v>73</v>
      </c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1:25" ht="15" thickBot="1" x14ac:dyDescent="0.4">
      <c r="A12" s="1"/>
      <c r="B12" s="1"/>
      <c r="C12" s="1"/>
      <c r="D12" s="3"/>
      <c r="L12" s="13"/>
      <c r="N12" s="11" t="str">
        <f>N3</f>
        <v>DOE P1</v>
      </c>
      <c r="O12" s="11" t="str">
        <f t="shared" ref="O12:X12" si="8">O3</f>
        <v>NSF</v>
      </c>
      <c r="P12" s="11" t="str">
        <f t="shared" si="8"/>
        <v>DOE#2</v>
      </c>
      <c r="Q12" s="11" t="str">
        <f t="shared" si="8"/>
        <v>Job 4</v>
      </c>
      <c r="R12" s="11" t="str">
        <f t="shared" si="8"/>
        <v>Job 5</v>
      </c>
      <c r="S12" s="11" t="str">
        <f t="shared" si="8"/>
        <v>EI</v>
      </c>
      <c r="T12" s="11" t="str">
        <f t="shared" si="8"/>
        <v>M&amp;S</v>
      </c>
      <c r="U12" s="11" t="str">
        <f t="shared" si="8"/>
        <v>Admin</v>
      </c>
      <c r="V12" s="11" t="str">
        <f t="shared" si="8"/>
        <v>B&amp;P</v>
      </c>
      <c r="W12" s="11" t="str">
        <f t="shared" si="8"/>
        <v>IR&amp;D</v>
      </c>
      <c r="X12" s="11" t="str">
        <f t="shared" si="8"/>
        <v>PTO</v>
      </c>
      <c r="Y12" s="11" t="s">
        <v>59</v>
      </c>
    </row>
    <row r="13" spans="1:25" ht="15" thickBot="1" x14ac:dyDescent="0.4">
      <c r="A13" s="1"/>
      <c r="B13" s="1" t="s">
        <v>74</v>
      </c>
      <c r="C13" s="1"/>
      <c r="D13" s="6">
        <f>ROUND(SUM(D4:D12),5)</f>
        <v>73.12</v>
      </c>
      <c r="L13" s="13" t="str">
        <f>L4</f>
        <v>Emp 1</v>
      </c>
      <c r="N13" s="15">
        <f>N4*$M$4</f>
        <v>72.12</v>
      </c>
      <c r="O13" s="15">
        <f t="shared" ref="O13:X13" si="9">O4*$M$4</f>
        <v>0</v>
      </c>
      <c r="P13" s="15">
        <f t="shared" si="9"/>
        <v>0</v>
      </c>
      <c r="Q13" s="15">
        <f t="shared" si="9"/>
        <v>0</v>
      </c>
      <c r="R13" s="15">
        <f t="shared" si="9"/>
        <v>0</v>
      </c>
      <c r="S13" s="15">
        <f t="shared" ref="S13:W13" si="10">S4*$M$4</f>
        <v>0</v>
      </c>
      <c r="T13" s="15">
        <f t="shared" si="10"/>
        <v>0</v>
      </c>
      <c r="U13" s="15">
        <f t="shared" si="10"/>
        <v>0</v>
      </c>
      <c r="V13" s="15">
        <f t="shared" si="10"/>
        <v>0</v>
      </c>
      <c r="W13" s="15">
        <f t="shared" si="10"/>
        <v>0</v>
      </c>
      <c r="X13" s="15">
        <f t="shared" si="9"/>
        <v>0</v>
      </c>
      <c r="Y13" s="15">
        <f>SUM(N13:X13)</f>
        <v>72.12</v>
      </c>
    </row>
    <row r="14" spans="1:25" ht="30" customHeight="1" thickBot="1" x14ac:dyDescent="0.4">
      <c r="A14" s="1"/>
      <c r="B14" s="1"/>
      <c r="C14" s="1"/>
      <c r="D14" s="5">
        <f>ROUND(D3+D13,5)</f>
        <v>73.12</v>
      </c>
      <c r="L14" s="13" t="str">
        <f t="shared" ref="L14:L17" si="11">L5</f>
        <v>Emp 2</v>
      </c>
      <c r="N14" s="15">
        <f>N5*$M$5</f>
        <v>0</v>
      </c>
      <c r="O14" s="15">
        <f t="shared" ref="O14:X14" si="12">O5*$M$5</f>
        <v>0</v>
      </c>
      <c r="P14" s="15">
        <f t="shared" si="12"/>
        <v>0</v>
      </c>
      <c r="Q14" s="15">
        <f t="shared" si="12"/>
        <v>0</v>
      </c>
      <c r="R14" s="15">
        <f t="shared" si="12"/>
        <v>0</v>
      </c>
      <c r="S14" s="15">
        <f t="shared" ref="S14:W14" si="13">S5*$M$5</f>
        <v>0</v>
      </c>
      <c r="T14" s="15">
        <f t="shared" si="13"/>
        <v>0</v>
      </c>
      <c r="U14" s="15">
        <f t="shared" si="13"/>
        <v>0</v>
      </c>
      <c r="V14" s="15">
        <f t="shared" si="13"/>
        <v>0</v>
      </c>
      <c r="W14" s="15">
        <f t="shared" si="13"/>
        <v>0</v>
      </c>
      <c r="X14" s="15">
        <f t="shared" si="12"/>
        <v>0</v>
      </c>
      <c r="Y14" s="15">
        <f t="shared" ref="Y14:Y17" si="14">SUM(N14:X14)</f>
        <v>0</v>
      </c>
    </row>
    <row r="15" spans="1:25" ht="30" customHeight="1" x14ac:dyDescent="0.35">
      <c r="A15" s="1"/>
      <c r="B15" s="1"/>
      <c r="C15" s="1"/>
      <c r="D15" s="3"/>
      <c r="L15" s="13" t="str">
        <f t="shared" si="11"/>
        <v>Emp 3</v>
      </c>
      <c r="N15" s="15">
        <f>N6*$M$6</f>
        <v>0</v>
      </c>
      <c r="O15" s="15">
        <f t="shared" ref="O15:X15" si="15">O6*$M$6</f>
        <v>0</v>
      </c>
      <c r="P15" s="15">
        <f t="shared" si="15"/>
        <v>0</v>
      </c>
      <c r="Q15" s="15">
        <f t="shared" si="15"/>
        <v>0</v>
      </c>
      <c r="R15" s="15">
        <f t="shared" si="15"/>
        <v>0</v>
      </c>
      <c r="S15" s="15">
        <f t="shared" ref="S15:W15" si="16">S6*$M$6</f>
        <v>0</v>
      </c>
      <c r="T15" s="15">
        <f t="shared" si="16"/>
        <v>0</v>
      </c>
      <c r="U15" s="15">
        <f t="shared" si="16"/>
        <v>0</v>
      </c>
      <c r="V15" s="15">
        <f t="shared" si="16"/>
        <v>0</v>
      </c>
      <c r="W15" s="15">
        <f t="shared" si="16"/>
        <v>0</v>
      </c>
      <c r="X15" s="15">
        <f t="shared" si="15"/>
        <v>0</v>
      </c>
      <c r="Y15" s="15">
        <f t="shared" si="14"/>
        <v>0</v>
      </c>
    </row>
    <row r="16" spans="1:25" ht="30" customHeight="1" x14ac:dyDescent="0.35">
      <c r="A16" s="1" t="s">
        <v>75</v>
      </c>
      <c r="B16" s="1"/>
      <c r="C16" s="1"/>
      <c r="D16" s="3"/>
      <c r="L16" s="13" t="str">
        <f t="shared" si="11"/>
        <v>Emp 4</v>
      </c>
      <c r="N16" s="15">
        <f>N7*$M$7</f>
        <v>0</v>
      </c>
      <c r="O16" s="15">
        <f t="shared" ref="O16:X16" si="17">O7*$M$7</f>
        <v>0</v>
      </c>
      <c r="P16" s="15">
        <f t="shared" si="17"/>
        <v>0</v>
      </c>
      <c r="Q16" s="15">
        <f t="shared" si="17"/>
        <v>0</v>
      </c>
      <c r="R16" s="15">
        <f t="shared" si="17"/>
        <v>0</v>
      </c>
      <c r="S16" s="15">
        <f t="shared" ref="S16:W16" si="18">S7*$M$7</f>
        <v>0</v>
      </c>
      <c r="T16" s="15">
        <f t="shared" si="18"/>
        <v>0</v>
      </c>
      <c r="U16" s="15">
        <f t="shared" si="18"/>
        <v>0</v>
      </c>
      <c r="V16" s="15">
        <f t="shared" si="18"/>
        <v>0</v>
      </c>
      <c r="W16" s="15">
        <f t="shared" si="18"/>
        <v>0</v>
      </c>
      <c r="X16" s="15">
        <f t="shared" si="17"/>
        <v>0</v>
      </c>
      <c r="Y16" s="15">
        <f t="shared" si="14"/>
        <v>0</v>
      </c>
    </row>
    <row r="17" spans="1:25" x14ac:dyDescent="0.35">
      <c r="A17" s="1"/>
      <c r="B17" s="1" t="s">
        <v>76</v>
      </c>
      <c r="C17" s="1"/>
      <c r="D17" s="3"/>
      <c r="L17" s="13" t="str">
        <f t="shared" si="11"/>
        <v>Emp 5</v>
      </c>
      <c r="N17" s="16">
        <f>N8*$M$8</f>
        <v>0</v>
      </c>
      <c r="O17" s="16">
        <f t="shared" ref="O17:X17" si="19">O8*$M$8</f>
        <v>0</v>
      </c>
      <c r="P17" s="16">
        <f t="shared" si="19"/>
        <v>0</v>
      </c>
      <c r="Q17" s="16">
        <f t="shared" si="19"/>
        <v>0</v>
      </c>
      <c r="R17" s="16">
        <f t="shared" si="19"/>
        <v>0</v>
      </c>
      <c r="S17" s="16">
        <f t="shared" ref="S17:W17" si="20">S8*$M$8</f>
        <v>0</v>
      </c>
      <c r="T17" s="16">
        <f t="shared" si="20"/>
        <v>0</v>
      </c>
      <c r="U17" s="16">
        <f t="shared" si="20"/>
        <v>0</v>
      </c>
      <c r="V17" s="16">
        <f t="shared" si="20"/>
        <v>0</v>
      </c>
      <c r="W17" s="16">
        <f t="shared" si="20"/>
        <v>0</v>
      </c>
      <c r="X17" s="16">
        <f t="shared" si="19"/>
        <v>0</v>
      </c>
      <c r="Y17" s="16">
        <f t="shared" si="14"/>
        <v>0</v>
      </c>
    </row>
    <row r="18" spans="1:25" x14ac:dyDescent="0.35">
      <c r="A18" s="1"/>
      <c r="B18" s="1"/>
      <c r="C18" s="1" t="s">
        <v>77</v>
      </c>
      <c r="D18" s="32">
        <f>0.0765*Y18</f>
        <v>5.5171800000000006</v>
      </c>
      <c r="L18" s="13" t="s">
        <v>59</v>
      </c>
      <c r="N18" s="15">
        <f>SUM(N13:N17)</f>
        <v>72.12</v>
      </c>
      <c r="O18" s="15">
        <f t="shared" ref="O18" si="21">SUM(O13:O17)</f>
        <v>0</v>
      </c>
      <c r="P18" s="15">
        <f t="shared" ref="P18" si="22">SUM(P13:P17)</f>
        <v>0</v>
      </c>
      <c r="Q18" s="15">
        <f t="shared" ref="Q18" si="23">SUM(Q13:Q17)</f>
        <v>0</v>
      </c>
      <c r="R18" s="15">
        <f t="shared" ref="R18" si="24">SUM(R13:R17)</f>
        <v>0</v>
      </c>
      <c r="S18" s="15">
        <f t="shared" ref="S18" si="25">SUM(S13:S17)</f>
        <v>0</v>
      </c>
      <c r="T18" s="15">
        <f t="shared" ref="T18" si="26">SUM(T13:T17)</f>
        <v>0</v>
      </c>
      <c r="U18" s="15">
        <f t="shared" ref="U18" si="27">SUM(U13:U17)</f>
        <v>0</v>
      </c>
      <c r="V18" s="15">
        <f t="shared" ref="V18" si="28">SUM(V13:V17)</f>
        <v>0</v>
      </c>
      <c r="W18" s="15">
        <f t="shared" ref="W18" si="29">SUM(W13:W17)</f>
        <v>0</v>
      </c>
      <c r="X18" s="15">
        <f t="shared" ref="X18" si="30">SUM(X13:X17)</f>
        <v>0</v>
      </c>
      <c r="Y18" s="15">
        <f t="shared" ref="Y18" si="31">SUM(Y13:Y17)</f>
        <v>72.12</v>
      </c>
    </row>
    <row r="19" spans="1:25" x14ac:dyDescent="0.35">
      <c r="A19" s="1"/>
      <c r="B19" s="1"/>
      <c r="C19" s="1" t="s">
        <v>78</v>
      </c>
      <c r="D19" s="30">
        <v>0</v>
      </c>
    </row>
    <row r="20" spans="1:25" x14ac:dyDescent="0.35">
      <c r="A20" s="1"/>
      <c r="B20" s="1"/>
      <c r="C20" s="1" t="s">
        <v>79</v>
      </c>
      <c r="D20" s="32">
        <v>0</v>
      </c>
    </row>
    <row r="21" spans="1:25" x14ac:dyDescent="0.35">
      <c r="A21" s="1"/>
      <c r="B21" s="1"/>
      <c r="C21" s="1" t="s">
        <v>80</v>
      </c>
      <c r="D21" s="30">
        <v>0</v>
      </c>
    </row>
    <row r="22" spans="1:25" x14ac:dyDescent="0.35">
      <c r="A22" s="1"/>
      <c r="B22" s="1"/>
      <c r="C22" s="1" t="s">
        <v>81</v>
      </c>
      <c r="D22" s="30">
        <v>0</v>
      </c>
    </row>
    <row r="23" spans="1:25" x14ac:dyDescent="0.35">
      <c r="A23" s="1"/>
      <c r="B23" s="1"/>
      <c r="C23" s="1" t="s">
        <v>82</v>
      </c>
      <c r="D23" s="30">
        <v>0</v>
      </c>
    </row>
    <row r="24" spans="1:25" x14ac:dyDescent="0.35">
      <c r="A24" s="1"/>
      <c r="B24" s="1"/>
      <c r="C24" s="1" t="s">
        <v>83</v>
      </c>
      <c r="D24" s="30">
        <v>0</v>
      </c>
    </row>
    <row r="25" spans="1:25" x14ac:dyDescent="0.35">
      <c r="A25" s="1"/>
      <c r="B25" s="1"/>
      <c r="C25" s="1" t="s">
        <v>84</v>
      </c>
      <c r="D25" s="30">
        <v>0</v>
      </c>
    </row>
    <row r="26" spans="1:25" x14ac:dyDescent="0.35">
      <c r="A26" s="1"/>
      <c r="B26" s="1"/>
      <c r="C26" s="1" t="s">
        <v>85</v>
      </c>
      <c r="D26" s="30">
        <v>0</v>
      </c>
    </row>
    <row r="27" spans="1:25" x14ac:dyDescent="0.35">
      <c r="A27" s="1"/>
      <c r="B27" s="1"/>
      <c r="C27" s="1" t="s">
        <v>86</v>
      </c>
      <c r="D27" s="32">
        <f>X18</f>
        <v>0</v>
      </c>
    </row>
    <row r="28" spans="1:25" x14ac:dyDescent="0.35">
      <c r="A28" s="1"/>
      <c r="B28" s="1"/>
      <c r="C28" s="1" t="s">
        <v>87</v>
      </c>
      <c r="D28" s="30">
        <v>0</v>
      </c>
    </row>
    <row r="29" spans="1:25" x14ac:dyDescent="0.35">
      <c r="A29" s="1"/>
      <c r="B29" s="1"/>
      <c r="C29" s="1" t="s">
        <v>88</v>
      </c>
      <c r="D29" s="30">
        <v>0</v>
      </c>
    </row>
    <row r="30" spans="1:25" x14ac:dyDescent="0.35">
      <c r="A30" s="1"/>
      <c r="B30" s="1"/>
      <c r="C30" s="1" t="s">
        <v>88</v>
      </c>
      <c r="D30" s="30"/>
    </row>
    <row r="31" spans="1:25" x14ac:dyDescent="0.35">
      <c r="A31" s="1"/>
      <c r="B31" s="1"/>
      <c r="C31" s="1" t="s">
        <v>88</v>
      </c>
      <c r="D31" s="30"/>
    </row>
    <row r="32" spans="1:25" ht="15" thickBot="1" x14ac:dyDescent="0.4">
      <c r="A32" s="1"/>
      <c r="B32" s="1"/>
      <c r="C32" s="1"/>
      <c r="D32" s="4"/>
    </row>
    <row r="33" spans="1:4" x14ac:dyDescent="0.35">
      <c r="A33" s="1"/>
      <c r="B33" s="1" t="s">
        <v>89</v>
      </c>
      <c r="C33" s="1"/>
      <c r="D33" s="3">
        <f>ROUND(SUM(D17:D32),5)</f>
        <v>5.5171799999999998</v>
      </c>
    </row>
    <row r="34" spans="1:4" ht="30" customHeight="1" x14ac:dyDescent="0.35">
      <c r="A34" s="1"/>
      <c r="B34" s="1"/>
      <c r="C34" s="1"/>
      <c r="D34" s="3"/>
    </row>
    <row r="35" spans="1:4" x14ac:dyDescent="0.35">
      <c r="A35" s="1"/>
      <c r="B35" s="1" t="s">
        <v>90</v>
      </c>
      <c r="C35" s="1"/>
      <c r="D35" s="3"/>
    </row>
    <row r="36" spans="1:4" x14ac:dyDescent="0.35">
      <c r="A36" s="1"/>
      <c r="B36" s="1"/>
      <c r="C36" s="1" t="s">
        <v>91</v>
      </c>
      <c r="D36" s="30">
        <v>0</v>
      </c>
    </row>
    <row r="37" spans="1:4" x14ac:dyDescent="0.35">
      <c r="A37" s="1"/>
      <c r="B37" s="1"/>
      <c r="C37" s="1" t="s">
        <v>92</v>
      </c>
      <c r="D37" s="30">
        <v>0</v>
      </c>
    </row>
    <row r="38" spans="1:4" x14ac:dyDescent="0.35">
      <c r="A38" s="1"/>
      <c r="B38" s="1"/>
      <c r="C38" s="1" t="s">
        <v>93</v>
      </c>
      <c r="D38" s="30">
        <v>0</v>
      </c>
    </row>
    <row r="39" spans="1:4" x14ac:dyDescent="0.35">
      <c r="A39" s="1"/>
      <c r="B39" s="1"/>
      <c r="C39" s="1" t="s">
        <v>94</v>
      </c>
      <c r="D39" s="30">
        <v>0</v>
      </c>
    </row>
    <row r="40" spans="1:4" x14ac:dyDescent="0.35">
      <c r="A40" s="1"/>
      <c r="B40" s="1"/>
      <c r="C40" s="1" t="s">
        <v>95</v>
      </c>
      <c r="D40" s="30">
        <v>0</v>
      </c>
    </row>
    <row r="41" spans="1:4" x14ac:dyDescent="0.35">
      <c r="A41" s="1"/>
      <c r="B41" s="1"/>
      <c r="C41" s="1" t="s">
        <v>96</v>
      </c>
      <c r="D41" s="30">
        <v>0</v>
      </c>
    </row>
    <row r="42" spans="1:4" x14ac:dyDescent="0.35">
      <c r="A42" s="1"/>
      <c r="B42" s="1"/>
      <c r="C42" s="1" t="s">
        <v>97</v>
      </c>
      <c r="D42" s="30">
        <v>0</v>
      </c>
    </row>
    <row r="43" spans="1:4" x14ac:dyDescent="0.35">
      <c r="A43" s="1"/>
      <c r="B43" s="1"/>
      <c r="C43" s="1" t="s">
        <v>98</v>
      </c>
      <c r="D43" s="30">
        <v>0</v>
      </c>
    </row>
    <row r="44" spans="1:4" x14ac:dyDescent="0.35">
      <c r="A44" s="1"/>
      <c r="B44" s="1"/>
      <c r="C44" s="1" t="s">
        <v>99</v>
      </c>
      <c r="D44" s="30">
        <v>0</v>
      </c>
    </row>
    <row r="45" spans="1:4" x14ac:dyDescent="0.35">
      <c r="A45" s="1"/>
      <c r="B45" s="1"/>
      <c r="C45" s="1" t="s">
        <v>100</v>
      </c>
      <c r="D45" s="30">
        <v>0</v>
      </c>
    </row>
    <row r="46" spans="1:4" x14ac:dyDescent="0.35">
      <c r="A46" s="1"/>
      <c r="B46" s="1"/>
      <c r="C46" s="1" t="s">
        <v>101</v>
      </c>
      <c r="D46" s="30">
        <v>0</v>
      </c>
    </row>
    <row r="47" spans="1:4" x14ac:dyDescent="0.35">
      <c r="A47" s="1"/>
      <c r="B47" s="1"/>
      <c r="C47" s="1" t="s">
        <v>102</v>
      </c>
      <c r="D47" s="30">
        <v>0</v>
      </c>
    </row>
    <row r="48" spans="1:4" x14ac:dyDescent="0.35">
      <c r="A48" s="1"/>
      <c r="B48" s="1"/>
      <c r="C48" s="1" t="s">
        <v>103</v>
      </c>
      <c r="D48" s="30">
        <v>0</v>
      </c>
    </row>
    <row r="49" spans="1:4" x14ac:dyDescent="0.35">
      <c r="A49" s="1"/>
      <c r="B49" s="1"/>
      <c r="C49" s="1" t="s">
        <v>104</v>
      </c>
      <c r="D49" s="30">
        <v>0</v>
      </c>
    </row>
    <row r="50" spans="1:4" x14ac:dyDescent="0.35">
      <c r="A50" s="1"/>
      <c r="B50" s="1"/>
      <c r="C50" s="1" t="s">
        <v>105</v>
      </c>
      <c r="D50" s="30">
        <v>0</v>
      </c>
    </row>
    <row r="51" spans="1:4" x14ac:dyDescent="0.35">
      <c r="A51" s="1"/>
      <c r="B51" s="1"/>
      <c r="C51" s="1" t="s">
        <v>106</v>
      </c>
      <c r="D51" s="30">
        <v>0</v>
      </c>
    </row>
    <row r="52" spans="1:4" ht="15" thickBot="1" x14ac:dyDescent="0.4">
      <c r="A52" s="1"/>
      <c r="B52" s="1"/>
      <c r="C52" s="1" t="s">
        <v>107</v>
      </c>
      <c r="D52" s="31">
        <v>0</v>
      </c>
    </row>
    <row r="53" spans="1:4" ht="15" thickBot="1" x14ac:dyDescent="0.4">
      <c r="A53" s="1"/>
      <c r="B53" s="1"/>
      <c r="C53" s="1"/>
      <c r="D53" s="4"/>
    </row>
    <row r="54" spans="1:4" x14ac:dyDescent="0.35">
      <c r="A54" s="1"/>
      <c r="B54" s="1" t="s">
        <v>108</v>
      </c>
      <c r="C54" s="1"/>
      <c r="D54" s="3">
        <f>ROUND(SUM(D35:D53),5)</f>
        <v>0</v>
      </c>
    </row>
    <row r="55" spans="1:4" ht="30" customHeight="1" x14ac:dyDescent="0.35">
      <c r="A55" s="1"/>
      <c r="B55" s="1"/>
      <c r="C55" s="1"/>
      <c r="D55" s="3"/>
    </row>
    <row r="56" spans="1:4" x14ac:dyDescent="0.35">
      <c r="A56" s="1"/>
      <c r="B56" s="1" t="s">
        <v>109</v>
      </c>
      <c r="C56" s="1"/>
      <c r="D56" s="3"/>
    </row>
    <row r="57" spans="1:4" x14ac:dyDescent="0.35">
      <c r="A57" s="1"/>
      <c r="B57" s="1"/>
      <c r="C57" s="1" t="s">
        <v>110</v>
      </c>
      <c r="D57" s="3">
        <f>S18</f>
        <v>0</v>
      </c>
    </row>
    <row r="58" spans="1:4" x14ac:dyDescent="0.35">
      <c r="A58" s="1"/>
      <c r="B58" s="1"/>
      <c r="C58" s="1" t="s">
        <v>111</v>
      </c>
      <c r="D58" s="30">
        <v>0</v>
      </c>
    </row>
    <row r="59" spans="1:4" x14ac:dyDescent="0.35">
      <c r="A59" s="1"/>
      <c r="B59" s="1"/>
      <c r="C59" s="1" t="s">
        <v>112</v>
      </c>
      <c r="D59" s="30">
        <v>0</v>
      </c>
    </row>
    <row r="60" spans="1:4" x14ac:dyDescent="0.35">
      <c r="A60" s="1"/>
      <c r="B60" s="1"/>
      <c r="C60" s="1" t="s">
        <v>113</v>
      </c>
      <c r="D60" s="30">
        <v>0</v>
      </c>
    </row>
    <row r="61" spans="1:4" x14ac:dyDescent="0.35">
      <c r="A61" s="1"/>
      <c r="B61" s="1"/>
      <c r="C61" s="1" t="s">
        <v>64</v>
      </c>
      <c r="D61" s="30">
        <v>0</v>
      </c>
    </row>
    <row r="62" spans="1:4" x14ac:dyDescent="0.35">
      <c r="A62" s="1"/>
      <c r="B62" s="1"/>
      <c r="C62" s="1" t="s">
        <v>62</v>
      </c>
      <c r="D62" s="30">
        <v>0</v>
      </c>
    </row>
    <row r="63" spans="1:4" x14ac:dyDescent="0.35">
      <c r="A63" s="1"/>
      <c r="B63" s="1"/>
      <c r="C63" s="1" t="s">
        <v>114</v>
      </c>
      <c r="D63" s="30">
        <v>0</v>
      </c>
    </row>
    <row r="64" spans="1:4" x14ac:dyDescent="0.35">
      <c r="A64" s="1"/>
      <c r="B64" s="1"/>
      <c r="C64" s="1" t="s">
        <v>115</v>
      </c>
      <c r="D64" s="30">
        <v>0</v>
      </c>
    </row>
    <row r="65" spans="1:4" x14ac:dyDescent="0.35">
      <c r="A65" s="1"/>
      <c r="B65" s="1"/>
      <c r="C65" s="1" t="s">
        <v>116</v>
      </c>
      <c r="D65" s="30">
        <v>0</v>
      </c>
    </row>
    <row r="66" spans="1:4" x14ac:dyDescent="0.35">
      <c r="A66" s="1"/>
      <c r="B66" s="1"/>
      <c r="C66" s="1" t="s">
        <v>117</v>
      </c>
      <c r="D66" s="30">
        <v>0</v>
      </c>
    </row>
    <row r="67" spans="1:4" x14ac:dyDescent="0.35">
      <c r="A67" s="1"/>
      <c r="B67" s="1"/>
      <c r="C67" s="1" t="s">
        <v>118</v>
      </c>
      <c r="D67" s="30">
        <v>0</v>
      </c>
    </row>
    <row r="68" spans="1:4" x14ac:dyDescent="0.35">
      <c r="A68" s="1"/>
      <c r="B68" s="1"/>
      <c r="C68" s="1" t="s">
        <v>119</v>
      </c>
      <c r="D68" s="30">
        <v>0</v>
      </c>
    </row>
    <row r="69" spans="1:4" x14ac:dyDescent="0.35">
      <c r="A69" s="1"/>
      <c r="B69" s="1"/>
      <c r="C69" s="1" t="s">
        <v>71</v>
      </c>
      <c r="D69" s="30">
        <v>0</v>
      </c>
    </row>
    <row r="70" spans="1:4" x14ac:dyDescent="0.35">
      <c r="A70" s="1"/>
      <c r="B70" s="1"/>
      <c r="C70" s="1" t="s">
        <v>120</v>
      </c>
      <c r="D70" s="30">
        <v>0</v>
      </c>
    </row>
    <row r="71" spans="1:4" x14ac:dyDescent="0.35">
      <c r="A71" s="1"/>
      <c r="B71" s="1"/>
      <c r="C71" s="1" t="s">
        <v>121</v>
      </c>
      <c r="D71" s="30">
        <v>0</v>
      </c>
    </row>
    <row r="72" spans="1:4" x14ac:dyDescent="0.35">
      <c r="A72" s="1"/>
      <c r="B72" s="1"/>
      <c r="C72" s="1" t="s">
        <v>122</v>
      </c>
      <c r="D72" s="30">
        <v>0</v>
      </c>
    </row>
    <row r="73" spans="1:4" x14ac:dyDescent="0.35">
      <c r="A73" s="1"/>
      <c r="B73" s="1"/>
      <c r="C73" s="1" t="s">
        <v>123</v>
      </c>
      <c r="D73" s="30">
        <v>0</v>
      </c>
    </row>
    <row r="74" spans="1:4" ht="15" thickBot="1" x14ac:dyDescent="0.4">
      <c r="A74" s="1"/>
      <c r="B74" s="1"/>
      <c r="C74" s="1" t="s">
        <v>124</v>
      </c>
      <c r="D74" s="31">
        <v>0</v>
      </c>
    </row>
    <row r="75" spans="1:4" x14ac:dyDescent="0.35">
      <c r="A75" s="1"/>
      <c r="B75" s="1" t="s">
        <v>125</v>
      </c>
      <c r="C75" s="1"/>
      <c r="D75" s="3">
        <f>ROUND(SUM(D56:D74),5)</f>
        <v>0</v>
      </c>
    </row>
    <row r="76" spans="1:4" ht="30" customHeight="1" x14ac:dyDescent="0.35">
      <c r="A76" s="1"/>
      <c r="B76" s="1"/>
      <c r="C76" s="1"/>
      <c r="D76" s="3"/>
    </row>
    <row r="77" spans="1:4" x14ac:dyDescent="0.35">
      <c r="A77" s="1"/>
      <c r="B77" s="1" t="s">
        <v>126</v>
      </c>
      <c r="C77" s="1"/>
      <c r="D77" s="3"/>
    </row>
    <row r="78" spans="1:4" x14ac:dyDescent="0.35">
      <c r="A78" s="1"/>
      <c r="B78" s="1"/>
      <c r="C78" s="1" t="s">
        <v>110</v>
      </c>
      <c r="D78" s="3">
        <f>T18</f>
        <v>0</v>
      </c>
    </row>
    <row r="79" spans="1:4" x14ac:dyDescent="0.35">
      <c r="A79" s="1"/>
      <c r="B79" s="1"/>
      <c r="C79" s="1" t="s">
        <v>111</v>
      </c>
      <c r="D79" s="30">
        <v>0</v>
      </c>
    </row>
    <row r="80" spans="1:4" x14ac:dyDescent="0.35">
      <c r="A80" s="1"/>
      <c r="B80" s="1"/>
      <c r="C80" s="1" t="s">
        <v>112</v>
      </c>
      <c r="D80" s="30">
        <v>0</v>
      </c>
    </row>
    <row r="81" spans="1:4" x14ac:dyDescent="0.35">
      <c r="A81" s="1"/>
      <c r="B81" s="1"/>
      <c r="C81" s="1" t="s">
        <v>127</v>
      </c>
      <c r="D81" s="30">
        <v>0</v>
      </c>
    </row>
    <row r="82" spans="1:4" x14ac:dyDescent="0.35">
      <c r="A82" s="1"/>
      <c r="B82" s="1"/>
      <c r="C82" s="1" t="s">
        <v>113</v>
      </c>
      <c r="D82" s="30">
        <v>0</v>
      </c>
    </row>
    <row r="83" spans="1:4" x14ac:dyDescent="0.35">
      <c r="A83" s="1"/>
      <c r="B83" s="1"/>
      <c r="C83" s="1" t="s">
        <v>64</v>
      </c>
      <c r="D83" s="30">
        <v>0</v>
      </c>
    </row>
    <row r="84" spans="1:4" x14ac:dyDescent="0.35">
      <c r="A84" s="1"/>
      <c r="B84" s="1"/>
      <c r="C84" s="1" t="s">
        <v>128</v>
      </c>
      <c r="D84" s="30">
        <v>0</v>
      </c>
    </row>
    <row r="85" spans="1:4" x14ac:dyDescent="0.35">
      <c r="A85" s="1"/>
      <c r="B85" s="1"/>
      <c r="C85" s="1" t="s">
        <v>62</v>
      </c>
      <c r="D85" s="30">
        <v>0</v>
      </c>
    </row>
    <row r="86" spans="1:4" x14ac:dyDescent="0.35">
      <c r="A86" s="1"/>
      <c r="B86" s="1"/>
      <c r="C86" s="1" t="s">
        <v>129</v>
      </c>
      <c r="D86" s="30">
        <v>0</v>
      </c>
    </row>
    <row r="87" spans="1:4" x14ac:dyDescent="0.35">
      <c r="A87" s="1"/>
      <c r="B87" s="1"/>
      <c r="C87" s="1" t="s">
        <v>117</v>
      </c>
      <c r="D87" s="30">
        <v>0</v>
      </c>
    </row>
    <row r="88" spans="1:4" x14ac:dyDescent="0.35">
      <c r="A88" s="1"/>
      <c r="B88" s="1"/>
      <c r="C88" s="1" t="s">
        <v>118</v>
      </c>
      <c r="D88" s="30">
        <v>0</v>
      </c>
    </row>
    <row r="89" spans="1:4" x14ac:dyDescent="0.35">
      <c r="A89" s="1"/>
      <c r="B89" s="1"/>
      <c r="C89" s="1" t="s">
        <v>119</v>
      </c>
      <c r="D89" s="30">
        <v>0</v>
      </c>
    </row>
    <row r="90" spans="1:4" x14ac:dyDescent="0.35">
      <c r="A90" s="1"/>
      <c r="B90" s="1"/>
      <c r="C90" s="1" t="s">
        <v>71</v>
      </c>
      <c r="D90" s="30">
        <v>0</v>
      </c>
    </row>
    <row r="91" spans="1:4" x14ac:dyDescent="0.35">
      <c r="A91" s="1"/>
      <c r="B91" s="1"/>
      <c r="C91" s="1" t="s">
        <v>120</v>
      </c>
      <c r="D91" s="30">
        <v>0</v>
      </c>
    </row>
    <row r="92" spans="1:4" x14ac:dyDescent="0.35">
      <c r="A92" s="1"/>
      <c r="B92" s="1"/>
      <c r="C92" s="1" t="s">
        <v>130</v>
      </c>
      <c r="D92" s="30">
        <v>0</v>
      </c>
    </row>
    <row r="93" spans="1:4" x14ac:dyDescent="0.35">
      <c r="A93" s="1"/>
      <c r="B93" s="1"/>
      <c r="C93" s="1" t="s">
        <v>131</v>
      </c>
      <c r="D93" s="30">
        <v>0</v>
      </c>
    </row>
    <row r="94" spans="1:4" x14ac:dyDescent="0.35">
      <c r="A94" s="1"/>
      <c r="B94" s="1"/>
      <c r="C94" s="1" t="s">
        <v>132</v>
      </c>
      <c r="D94" s="30">
        <v>0</v>
      </c>
    </row>
    <row r="95" spans="1:4" ht="15" thickBot="1" x14ac:dyDescent="0.4">
      <c r="A95" s="1"/>
      <c r="B95" s="1"/>
      <c r="C95" s="1" t="s">
        <v>133</v>
      </c>
      <c r="D95" s="31">
        <v>0</v>
      </c>
    </row>
    <row r="96" spans="1:4" x14ac:dyDescent="0.35">
      <c r="A96" s="1"/>
      <c r="B96" s="1" t="s">
        <v>134</v>
      </c>
      <c r="C96" s="1"/>
      <c r="D96" s="3">
        <f>ROUND(SUM(D77:D95),5)</f>
        <v>0</v>
      </c>
    </row>
    <row r="97" spans="1:4" ht="30" customHeight="1" x14ac:dyDescent="0.35">
      <c r="A97" s="1"/>
      <c r="B97" s="1"/>
      <c r="C97" s="1"/>
      <c r="D97" s="3"/>
    </row>
    <row r="98" spans="1:4" hidden="1" x14ac:dyDescent="0.35">
      <c r="A98" s="1"/>
      <c r="B98" s="1" t="s">
        <v>135</v>
      </c>
      <c r="C98" s="1"/>
      <c r="D98" s="3"/>
    </row>
    <row r="99" spans="1:4" hidden="1" x14ac:dyDescent="0.35">
      <c r="A99" s="1"/>
      <c r="B99" s="1"/>
      <c r="C99" s="1" t="s">
        <v>110</v>
      </c>
      <c r="D99" s="3">
        <v>0</v>
      </c>
    </row>
    <row r="100" spans="1:4" hidden="1" x14ac:dyDescent="0.35">
      <c r="A100" s="1"/>
      <c r="B100" s="1"/>
      <c r="C100" s="1" t="s">
        <v>111</v>
      </c>
      <c r="D100" s="3">
        <v>0</v>
      </c>
    </row>
    <row r="101" spans="1:4" hidden="1" x14ac:dyDescent="0.35">
      <c r="A101" s="1"/>
      <c r="B101" s="1"/>
      <c r="C101" s="1" t="s">
        <v>112</v>
      </c>
      <c r="D101" s="3">
        <v>0</v>
      </c>
    </row>
    <row r="102" spans="1:4" hidden="1" x14ac:dyDescent="0.35">
      <c r="A102" s="1"/>
      <c r="B102" s="1"/>
      <c r="C102" s="1" t="s">
        <v>113</v>
      </c>
      <c r="D102" s="3">
        <v>0</v>
      </c>
    </row>
    <row r="103" spans="1:4" hidden="1" x14ac:dyDescent="0.35">
      <c r="A103" s="1"/>
      <c r="B103" s="1"/>
      <c r="C103" s="1" t="s">
        <v>64</v>
      </c>
      <c r="D103" s="3">
        <v>0</v>
      </c>
    </row>
    <row r="104" spans="1:4" hidden="1" x14ac:dyDescent="0.35">
      <c r="A104" s="1"/>
      <c r="B104" s="1"/>
      <c r="C104" s="1" t="s">
        <v>128</v>
      </c>
      <c r="D104" s="3">
        <v>0</v>
      </c>
    </row>
    <row r="105" spans="1:4" hidden="1" x14ac:dyDescent="0.35">
      <c r="A105" s="1"/>
      <c r="B105" s="1"/>
      <c r="C105" s="1" t="s">
        <v>62</v>
      </c>
      <c r="D105" s="3">
        <v>0</v>
      </c>
    </row>
    <row r="106" spans="1:4" hidden="1" x14ac:dyDescent="0.35">
      <c r="A106" s="1"/>
      <c r="B106" s="1"/>
      <c r="C106" s="1" t="s">
        <v>129</v>
      </c>
      <c r="D106" s="3">
        <v>0</v>
      </c>
    </row>
    <row r="107" spans="1:4" hidden="1" x14ac:dyDescent="0.35">
      <c r="A107" s="1"/>
      <c r="B107" s="1"/>
      <c r="C107" s="1" t="s">
        <v>117</v>
      </c>
      <c r="D107" s="3">
        <v>0</v>
      </c>
    </row>
    <row r="108" spans="1:4" hidden="1" x14ac:dyDescent="0.35">
      <c r="A108" s="1"/>
      <c r="B108" s="1"/>
      <c r="C108" s="1" t="s">
        <v>118</v>
      </c>
      <c r="D108" s="3">
        <v>0</v>
      </c>
    </row>
    <row r="109" spans="1:4" hidden="1" x14ac:dyDescent="0.35">
      <c r="A109" s="1"/>
      <c r="B109" s="1"/>
      <c r="C109" s="1" t="s">
        <v>119</v>
      </c>
      <c r="D109" s="3">
        <v>0</v>
      </c>
    </row>
    <row r="110" spans="1:4" hidden="1" x14ac:dyDescent="0.35">
      <c r="A110" s="1"/>
      <c r="B110" s="1"/>
      <c r="C110" s="1" t="s">
        <v>71</v>
      </c>
      <c r="D110" s="3">
        <v>0</v>
      </c>
    </row>
    <row r="111" spans="1:4" hidden="1" x14ac:dyDescent="0.35">
      <c r="A111" s="1"/>
      <c r="B111" s="1"/>
      <c r="C111" s="1" t="s">
        <v>120</v>
      </c>
      <c r="D111" s="3">
        <v>0</v>
      </c>
    </row>
    <row r="112" spans="1:4" hidden="1" x14ac:dyDescent="0.35">
      <c r="A112" s="1"/>
      <c r="B112" s="1"/>
      <c r="C112" s="1" t="s">
        <v>136</v>
      </c>
      <c r="D112" s="3">
        <v>0</v>
      </c>
    </row>
    <row r="113" spans="1:4" hidden="1" x14ac:dyDescent="0.35">
      <c r="A113" s="1"/>
      <c r="B113" s="1"/>
      <c r="C113" s="1" t="s">
        <v>137</v>
      </c>
      <c r="D113" s="3">
        <v>0</v>
      </c>
    </row>
    <row r="114" spans="1:4" ht="15" hidden="1" thickBot="1" x14ac:dyDescent="0.4">
      <c r="A114" s="1"/>
      <c r="B114" s="1"/>
      <c r="C114" s="1" t="s">
        <v>138</v>
      </c>
      <c r="D114" s="4">
        <v>0</v>
      </c>
    </row>
    <row r="115" spans="1:4" hidden="1" x14ac:dyDescent="0.35">
      <c r="A115" s="1"/>
      <c r="B115" s="1" t="s">
        <v>139</v>
      </c>
      <c r="C115" s="1"/>
      <c r="D115" s="3">
        <f>ROUND(SUM(D98:D114),5)</f>
        <v>0</v>
      </c>
    </row>
    <row r="116" spans="1:4" ht="30" customHeight="1" x14ac:dyDescent="0.35">
      <c r="A116" s="1"/>
      <c r="B116" s="1" t="s">
        <v>140</v>
      </c>
      <c r="C116" s="1"/>
      <c r="D116" s="3"/>
    </row>
    <row r="117" spans="1:4" x14ac:dyDescent="0.35">
      <c r="A117" s="1"/>
      <c r="B117" s="1"/>
      <c r="C117" s="1" t="s">
        <v>110</v>
      </c>
      <c r="D117" s="3">
        <f>U18</f>
        <v>0</v>
      </c>
    </row>
    <row r="118" spans="1:4" x14ac:dyDescent="0.35">
      <c r="A118" s="1"/>
      <c r="B118" s="1"/>
      <c r="C118" s="1" t="s">
        <v>141</v>
      </c>
      <c r="D118" s="30">
        <v>0</v>
      </c>
    </row>
    <row r="119" spans="1:4" x14ac:dyDescent="0.35">
      <c r="A119" s="1"/>
      <c r="B119" s="1"/>
      <c r="C119" s="1" t="s">
        <v>142</v>
      </c>
      <c r="D119" s="30">
        <v>0</v>
      </c>
    </row>
    <row r="120" spans="1:4" x14ac:dyDescent="0.35">
      <c r="A120" s="1"/>
      <c r="B120" s="1"/>
      <c r="C120" s="1" t="s">
        <v>111</v>
      </c>
      <c r="D120" s="30">
        <v>0</v>
      </c>
    </row>
    <row r="121" spans="1:4" x14ac:dyDescent="0.35">
      <c r="A121" s="1"/>
      <c r="B121" s="1"/>
      <c r="C121" s="1" t="s">
        <v>112</v>
      </c>
      <c r="D121" s="30">
        <v>0</v>
      </c>
    </row>
    <row r="122" spans="1:4" x14ac:dyDescent="0.35">
      <c r="A122" s="1"/>
      <c r="B122" s="1"/>
      <c r="C122" s="1" t="s">
        <v>113</v>
      </c>
      <c r="D122" s="30">
        <v>0</v>
      </c>
    </row>
    <row r="123" spans="1:4" x14ac:dyDescent="0.35">
      <c r="A123" s="1"/>
      <c r="B123" s="1"/>
      <c r="C123" s="1" t="s">
        <v>64</v>
      </c>
      <c r="D123" s="30">
        <v>0</v>
      </c>
    </row>
    <row r="124" spans="1:4" x14ac:dyDescent="0.35">
      <c r="A124" s="1"/>
      <c r="B124" s="1"/>
      <c r="C124" s="1" t="s">
        <v>62</v>
      </c>
      <c r="D124" s="30">
        <v>0</v>
      </c>
    </row>
    <row r="125" spans="1:4" x14ac:dyDescent="0.35">
      <c r="A125" s="1"/>
      <c r="B125" s="1"/>
      <c r="C125" s="1" t="s">
        <v>114</v>
      </c>
      <c r="D125" s="30">
        <v>0</v>
      </c>
    </row>
    <row r="126" spans="1:4" x14ac:dyDescent="0.35">
      <c r="A126" s="1"/>
      <c r="B126" s="1"/>
      <c r="C126" s="1" t="s">
        <v>143</v>
      </c>
      <c r="D126" s="30">
        <v>0</v>
      </c>
    </row>
    <row r="127" spans="1:4" x14ac:dyDescent="0.35">
      <c r="A127" s="1"/>
      <c r="B127" s="1"/>
      <c r="C127" s="1" t="s">
        <v>144</v>
      </c>
      <c r="D127" s="30">
        <v>0</v>
      </c>
    </row>
    <row r="128" spans="1:4" x14ac:dyDescent="0.35">
      <c r="A128" s="1"/>
      <c r="B128" s="1"/>
      <c r="C128" s="1" t="s">
        <v>117</v>
      </c>
      <c r="D128" s="30">
        <v>0</v>
      </c>
    </row>
    <row r="129" spans="1:4" x14ac:dyDescent="0.35">
      <c r="A129" s="1"/>
      <c r="B129" s="1"/>
      <c r="C129" s="1" t="s">
        <v>118</v>
      </c>
      <c r="D129" s="30">
        <v>0</v>
      </c>
    </row>
    <row r="130" spans="1:4" x14ac:dyDescent="0.35">
      <c r="A130" s="1"/>
      <c r="B130" s="1"/>
      <c r="C130" s="1" t="s">
        <v>145</v>
      </c>
      <c r="D130" s="30">
        <v>0</v>
      </c>
    </row>
    <row r="131" spans="1:4" x14ac:dyDescent="0.35">
      <c r="A131" s="1"/>
      <c r="B131" s="1"/>
      <c r="C131" s="1" t="s">
        <v>119</v>
      </c>
      <c r="D131" s="30">
        <v>0</v>
      </c>
    </row>
    <row r="132" spans="1:4" x14ac:dyDescent="0.35">
      <c r="A132" s="1"/>
      <c r="B132" s="1"/>
      <c r="C132" s="1" t="s">
        <v>71</v>
      </c>
      <c r="D132" s="30">
        <v>0</v>
      </c>
    </row>
    <row r="133" spans="1:4" x14ac:dyDescent="0.35">
      <c r="A133" s="1"/>
      <c r="B133" s="1"/>
      <c r="C133" s="1" t="s">
        <v>120</v>
      </c>
      <c r="D133" s="30">
        <v>0</v>
      </c>
    </row>
    <row r="134" spans="1:4" x14ac:dyDescent="0.35">
      <c r="A134" s="1"/>
      <c r="B134" s="1"/>
      <c r="C134" s="1" t="s">
        <v>146</v>
      </c>
      <c r="D134" s="30">
        <v>0</v>
      </c>
    </row>
    <row r="135" spans="1:4" x14ac:dyDescent="0.35">
      <c r="A135" s="1"/>
      <c r="B135" s="1"/>
      <c r="C135" s="1" t="s">
        <v>147</v>
      </c>
      <c r="D135" s="30">
        <v>0</v>
      </c>
    </row>
    <row r="136" spans="1:4" x14ac:dyDescent="0.35">
      <c r="A136" s="1"/>
      <c r="B136" s="1"/>
      <c r="C136" s="1" t="s">
        <v>148</v>
      </c>
      <c r="D136" s="30">
        <v>0</v>
      </c>
    </row>
    <row r="137" spans="1:4" ht="15" thickBot="1" x14ac:dyDescent="0.4">
      <c r="A137" s="1"/>
      <c r="B137" s="1"/>
      <c r="C137" s="1" t="s">
        <v>149</v>
      </c>
      <c r="D137" s="31">
        <v>0</v>
      </c>
    </row>
    <row r="138" spans="1:4" x14ac:dyDescent="0.35">
      <c r="A138" s="1"/>
      <c r="B138" s="1" t="s">
        <v>150</v>
      </c>
      <c r="C138" s="1"/>
      <c r="D138" s="3">
        <f>ROUND(SUM(D116:D137),5)</f>
        <v>0</v>
      </c>
    </row>
    <row r="139" spans="1:4" ht="30" customHeight="1" x14ac:dyDescent="0.35">
      <c r="A139" s="1"/>
      <c r="B139" s="1" t="s">
        <v>151</v>
      </c>
      <c r="C139" s="1"/>
      <c r="D139" s="3"/>
    </row>
    <row r="140" spans="1:4" x14ac:dyDescent="0.35">
      <c r="A140" s="1"/>
      <c r="B140" s="1"/>
      <c r="C140" s="1" t="s">
        <v>110</v>
      </c>
      <c r="D140" s="3">
        <f>V18</f>
        <v>0</v>
      </c>
    </row>
    <row r="141" spans="1:4" x14ac:dyDescent="0.35">
      <c r="A141" s="1"/>
      <c r="B141" s="1"/>
      <c r="C141" s="1" t="s">
        <v>62</v>
      </c>
      <c r="D141" s="30">
        <v>0</v>
      </c>
    </row>
    <row r="142" spans="1:4" x14ac:dyDescent="0.35">
      <c r="A142" s="1"/>
      <c r="B142" s="1"/>
      <c r="C142" s="1" t="s">
        <v>152</v>
      </c>
      <c r="D142" s="30">
        <v>0</v>
      </c>
    </row>
    <row r="143" spans="1:4" x14ac:dyDescent="0.35">
      <c r="A143" s="1"/>
      <c r="B143" s="1"/>
      <c r="C143" s="1" t="s">
        <v>153</v>
      </c>
      <c r="D143" s="30">
        <v>0</v>
      </c>
    </row>
    <row r="144" spans="1:4" x14ac:dyDescent="0.35">
      <c r="A144" s="1"/>
      <c r="B144" s="1"/>
      <c r="C144" s="1" t="s">
        <v>154</v>
      </c>
      <c r="D144" s="30">
        <v>0</v>
      </c>
    </row>
    <row r="145" spans="1:4" ht="15" thickBot="1" x14ac:dyDescent="0.4">
      <c r="A145" s="1"/>
      <c r="B145" s="1"/>
      <c r="C145" s="1" t="s">
        <v>155</v>
      </c>
      <c r="D145" s="31">
        <v>0</v>
      </c>
    </row>
    <row r="146" spans="1:4" x14ac:dyDescent="0.35">
      <c r="A146" s="1"/>
      <c r="B146" s="1" t="s">
        <v>156</v>
      </c>
      <c r="C146" s="1"/>
      <c r="D146" s="3">
        <f>ROUND(SUM(D139:D145),5)</f>
        <v>0</v>
      </c>
    </row>
    <row r="147" spans="1:4" ht="30" customHeight="1" x14ac:dyDescent="0.35">
      <c r="A147" s="1"/>
      <c r="B147" s="1" t="s">
        <v>157</v>
      </c>
      <c r="C147" s="1"/>
      <c r="D147" s="3"/>
    </row>
    <row r="148" spans="1:4" x14ac:dyDescent="0.35">
      <c r="A148" s="1"/>
      <c r="B148" s="1"/>
      <c r="C148" s="1" t="s">
        <v>110</v>
      </c>
      <c r="D148" s="3">
        <f>W18</f>
        <v>0</v>
      </c>
    </row>
    <row r="149" spans="1:4" x14ac:dyDescent="0.35">
      <c r="A149" s="1"/>
      <c r="B149" s="1"/>
      <c r="C149" s="1" t="s">
        <v>62</v>
      </c>
      <c r="D149" s="30">
        <v>0</v>
      </c>
    </row>
    <row r="150" spans="1:4" x14ac:dyDescent="0.35">
      <c r="A150" s="1"/>
      <c r="B150" s="1"/>
      <c r="C150" s="1" t="s">
        <v>152</v>
      </c>
      <c r="D150" s="30">
        <v>0</v>
      </c>
    </row>
    <row r="151" spans="1:4" x14ac:dyDescent="0.35">
      <c r="A151" s="1"/>
      <c r="B151" s="1"/>
      <c r="C151" s="1" t="s">
        <v>158</v>
      </c>
      <c r="D151" s="30">
        <v>0</v>
      </c>
    </row>
    <row r="152" spans="1:4" x14ac:dyDescent="0.35">
      <c r="A152" s="1"/>
      <c r="B152" s="1"/>
      <c r="C152" s="1" t="s">
        <v>159</v>
      </c>
      <c r="D152" s="30">
        <v>0</v>
      </c>
    </row>
    <row r="153" spans="1:4" ht="15" thickBot="1" x14ac:dyDescent="0.4">
      <c r="A153" s="1"/>
      <c r="B153" s="1"/>
      <c r="C153" s="1" t="s">
        <v>160</v>
      </c>
      <c r="D153" s="31">
        <v>0</v>
      </c>
    </row>
    <row r="154" spans="1:4" x14ac:dyDescent="0.35">
      <c r="A154" s="1"/>
      <c r="B154" s="1" t="s">
        <v>161</v>
      </c>
      <c r="C154" s="1"/>
      <c r="D154" s="3">
        <f>ROUND(SUM(D147:D153),5)</f>
        <v>0</v>
      </c>
    </row>
    <row r="155" spans="1:4" ht="30" hidden="1" customHeight="1" x14ac:dyDescent="0.35">
      <c r="A155" s="1"/>
      <c r="B155" s="1" t="s">
        <v>162</v>
      </c>
      <c r="C155" s="1"/>
      <c r="D155" s="3"/>
    </row>
    <row r="156" spans="1:4" hidden="1" x14ac:dyDescent="0.35">
      <c r="A156" s="1"/>
      <c r="B156" s="1"/>
      <c r="C156" s="1" t="s">
        <v>163</v>
      </c>
      <c r="D156" s="3">
        <v>0</v>
      </c>
    </row>
    <row r="157" spans="1:4" hidden="1" x14ac:dyDescent="0.35">
      <c r="A157" s="1"/>
      <c r="B157" s="1"/>
      <c r="C157" s="1" t="s">
        <v>164</v>
      </c>
      <c r="D157" s="3">
        <v>0</v>
      </c>
    </row>
    <row r="158" spans="1:4" hidden="1" x14ac:dyDescent="0.35">
      <c r="A158" s="1"/>
      <c r="B158" s="1"/>
      <c r="C158" s="1" t="s">
        <v>165</v>
      </c>
      <c r="D158" s="3">
        <v>0</v>
      </c>
    </row>
    <row r="159" spans="1:4" hidden="1" x14ac:dyDescent="0.35">
      <c r="A159" s="1"/>
      <c r="B159" s="1"/>
      <c r="C159" s="1" t="s">
        <v>166</v>
      </c>
      <c r="D159" s="3">
        <v>0</v>
      </c>
    </row>
    <row r="160" spans="1:4" hidden="1" x14ac:dyDescent="0.35">
      <c r="A160" s="1"/>
      <c r="B160" s="1"/>
      <c r="C160" s="1" t="s">
        <v>167</v>
      </c>
      <c r="D160" s="3">
        <v>0</v>
      </c>
    </row>
    <row r="161" spans="1:4" hidden="1" x14ac:dyDescent="0.35">
      <c r="A161" s="1"/>
      <c r="B161" s="1"/>
      <c r="C161" s="1" t="s">
        <v>168</v>
      </c>
      <c r="D161" s="3">
        <v>0</v>
      </c>
    </row>
    <row r="162" spans="1:4" hidden="1" x14ac:dyDescent="0.35">
      <c r="A162" s="1"/>
      <c r="B162" s="1"/>
      <c r="C162" s="1" t="s">
        <v>169</v>
      </c>
      <c r="D162" s="3">
        <v>0</v>
      </c>
    </row>
    <row r="163" spans="1:4" hidden="1" x14ac:dyDescent="0.35">
      <c r="A163" s="1"/>
      <c r="B163" s="1"/>
      <c r="C163" s="1" t="s">
        <v>170</v>
      </c>
      <c r="D163" s="3">
        <v>0</v>
      </c>
    </row>
    <row r="164" spans="1:4" hidden="1" x14ac:dyDescent="0.35">
      <c r="A164" s="1"/>
      <c r="B164" s="1"/>
      <c r="C164" s="1" t="s">
        <v>171</v>
      </c>
      <c r="D164" s="3">
        <v>0</v>
      </c>
    </row>
    <row r="165" spans="1:4" hidden="1" x14ac:dyDescent="0.35">
      <c r="A165" s="1"/>
      <c r="B165" s="1"/>
      <c r="C165" s="1" t="s">
        <v>172</v>
      </c>
      <c r="D165" s="3">
        <v>0</v>
      </c>
    </row>
    <row r="166" spans="1:4" hidden="1" x14ac:dyDescent="0.35">
      <c r="A166" s="1"/>
      <c r="B166" s="1"/>
      <c r="C166" s="1" t="s">
        <v>173</v>
      </c>
      <c r="D166" s="3">
        <v>0</v>
      </c>
    </row>
    <row r="167" spans="1:4" hidden="1" x14ac:dyDescent="0.35">
      <c r="A167" s="1"/>
      <c r="B167" s="1"/>
      <c r="C167" s="1" t="s">
        <v>174</v>
      </c>
      <c r="D167" s="3">
        <v>0</v>
      </c>
    </row>
    <row r="168" spans="1:4" hidden="1" x14ac:dyDescent="0.35">
      <c r="A168" s="1"/>
      <c r="B168" s="1"/>
      <c r="C168" s="1" t="s">
        <v>175</v>
      </c>
      <c r="D168" s="3">
        <v>0</v>
      </c>
    </row>
    <row r="169" spans="1:4" hidden="1" x14ac:dyDescent="0.35">
      <c r="A169" s="1"/>
      <c r="B169" s="1"/>
      <c r="C169" s="1" t="s">
        <v>176</v>
      </c>
      <c r="D169" s="3">
        <v>0</v>
      </c>
    </row>
    <row r="170" spans="1:4" hidden="1" x14ac:dyDescent="0.35">
      <c r="A170" s="1"/>
      <c r="B170" s="1"/>
      <c r="C170" s="1" t="s">
        <v>177</v>
      </c>
      <c r="D170" s="3">
        <v>0</v>
      </c>
    </row>
    <row r="171" spans="1:4" ht="15" hidden="1" thickBot="1" x14ac:dyDescent="0.4">
      <c r="A171" s="1"/>
      <c r="B171" s="1"/>
      <c r="C171" s="1" t="s">
        <v>178</v>
      </c>
      <c r="D171" s="4">
        <v>0</v>
      </c>
    </row>
    <row r="172" spans="1:4" hidden="1" x14ac:dyDescent="0.35">
      <c r="A172" s="1"/>
      <c r="B172" s="1" t="s">
        <v>179</v>
      </c>
      <c r="C172" s="1"/>
      <c r="D172" s="3">
        <f>ROUND(SUM(D155:D171),5)</f>
        <v>0</v>
      </c>
    </row>
    <row r="173" spans="1:4" ht="30" hidden="1" customHeight="1" x14ac:dyDescent="0.35">
      <c r="A173" s="1"/>
      <c r="B173" s="1" t="s">
        <v>180</v>
      </c>
      <c r="C173" s="1"/>
      <c r="D173" s="3">
        <v>0</v>
      </c>
    </row>
    <row r="174" spans="1:4" hidden="1" x14ac:dyDescent="0.35">
      <c r="A174" s="1"/>
      <c r="B174" s="1" t="s">
        <v>181</v>
      </c>
      <c r="C174" s="1"/>
      <c r="D174" s="3">
        <v>0</v>
      </c>
    </row>
    <row r="175" spans="1:4" ht="15" thickBot="1" x14ac:dyDescent="0.4">
      <c r="A175" s="1"/>
      <c r="B175" s="38" t="s">
        <v>182</v>
      </c>
      <c r="C175" s="1"/>
      <c r="D175" s="39">
        <v>0</v>
      </c>
    </row>
    <row r="176" spans="1:4" ht="15" thickBot="1" x14ac:dyDescent="0.4">
      <c r="A176" s="1" t="s">
        <v>183</v>
      </c>
      <c r="B176" s="1"/>
      <c r="C176" s="1"/>
      <c r="D176" s="5">
        <f>ROUND(D16+SUM(D33:D34)+SUM(D54:D55)+SUM(D75:D76)+SUM(D96:D97)+D115+D138+D146+D154+SUM(D172:D175),5)</f>
        <v>5.5171799999999998</v>
      </c>
    </row>
    <row r="177" spans="3:21" x14ac:dyDescent="0.35">
      <c r="M177" s="11" t="s">
        <v>184</v>
      </c>
      <c r="T177" s="11" t="s">
        <v>185</v>
      </c>
    </row>
    <row r="178" spans="3:21" x14ac:dyDescent="0.35">
      <c r="C178" s="17" t="s">
        <v>186</v>
      </c>
      <c r="D178" s="15">
        <f>D13+D176</f>
        <v>78.637180000000001</v>
      </c>
    </row>
    <row r="179" spans="3:21" x14ac:dyDescent="0.35">
      <c r="C179" s="17" t="s">
        <v>187</v>
      </c>
      <c r="D179" s="15">
        <f>D176</f>
        <v>5.5171799999999998</v>
      </c>
      <c r="L179" s="25" t="str">
        <f>C179</f>
        <v xml:space="preserve">Indirect Costs (Pool) = </v>
      </c>
      <c r="M179" s="24">
        <f>D179</f>
        <v>5.5171799999999998</v>
      </c>
      <c r="S179" s="25" t="str">
        <f>L179</f>
        <v xml:space="preserve">Indirect Costs (Pool) = </v>
      </c>
      <c r="T179" s="24">
        <f>M179</f>
        <v>5.5171799999999998</v>
      </c>
    </row>
    <row r="180" spans="3:21" x14ac:dyDescent="0.35">
      <c r="C180" s="17" t="s">
        <v>188</v>
      </c>
      <c r="D180" s="16">
        <f>D13</f>
        <v>73.12</v>
      </c>
      <c r="E180" s="34" t="s">
        <v>189</v>
      </c>
      <c r="L180" s="25" t="str">
        <f>C180</f>
        <v xml:space="preserve">Direct Costs (Base) = </v>
      </c>
      <c r="M180" s="24">
        <f>D180-D8-D9</f>
        <v>73.12</v>
      </c>
      <c r="N180" s="34" t="s">
        <v>190</v>
      </c>
      <c r="S180" s="25" t="str">
        <f>L180</f>
        <v xml:space="preserve">Direct Costs (Base) = </v>
      </c>
      <c r="T180" s="24">
        <f>D4</f>
        <v>72.12</v>
      </c>
      <c r="U180" s="34" t="s">
        <v>191</v>
      </c>
    </row>
    <row r="181" spans="3:21" x14ac:dyDescent="0.35">
      <c r="C181" s="17" t="s">
        <v>192</v>
      </c>
      <c r="D181" s="18">
        <f>D179/D180</f>
        <v>7.5453774617067829E-2</v>
      </c>
      <c r="L181" s="25" t="str">
        <f>C181</f>
        <v>Indirect Rate</v>
      </c>
      <c r="M181" s="18">
        <f>M179/M180</f>
        <v>7.5453774617067829E-2</v>
      </c>
      <c r="S181" s="25" t="str">
        <f>L181</f>
        <v>Indirect Rate</v>
      </c>
      <c r="T181" s="18">
        <f>T179/T180</f>
        <v>7.6499999999999999E-2</v>
      </c>
    </row>
    <row r="182" spans="3:21" x14ac:dyDescent="0.35">
      <c r="D182" s="14"/>
    </row>
    <row r="183" spans="3:21" ht="18" x14ac:dyDescent="0.4">
      <c r="C183" s="21" t="s">
        <v>44</v>
      </c>
      <c r="D183" s="23" t="str">
        <f>F3</f>
        <v>DOE P1</v>
      </c>
      <c r="E183" s="23" t="str">
        <f t="shared" ref="E183:H191" si="32">G3</f>
        <v>NSF</v>
      </c>
      <c r="F183" s="23" t="str">
        <f t="shared" si="32"/>
        <v>DOE#2</v>
      </c>
      <c r="G183" s="23" t="str">
        <f t="shared" si="32"/>
        <v>Job 4</v>
      </c>
      <c r="H183" s="23" t="str">
        <f t="shared" si="32"/>
        <v>Job 5</v>
      </c>
      <c r="N183" s="14" t="str">
        <f>D183</f>
        <v>DOE P1</v>
      </c>
      <c r="U183" s="14" t="str">
        <f>N183</f>
        <v>DOE P1</v>
      </c>
    </row>
    <row r="184" spans="3:21" x14ac:dyDescent="0.35">
      <c r="C184" s="20" t="s">
        <v>60</v>
      </c>
      <c r="D184" s="19">
        <f t="shared" ref="D184:D191" si="33">F4</f>
        <v>72.12</v>
      </c>
      <c r="E184" s="19">
        <f t="shared" si="32"/>
        <v>0</v>
      </c>
      <c r="F184" s="19">
        <f t="shared" si="32"/>
        <v>0</v>
      </c>
      <c r="G184" s="19">
        <f t="shared" si="32"/>
        <v>0</v>
      </c>
      <c r="H184" s="19">
        <f t="shared" si="32"/>
        <v>0</v>
      </c>
      <c r="M184" s="37" t="str">
        <f t="shared" ref="M184:M196" si="34">C184</f>
        <v>Direct Labor</v>
      </c>
      <c r="N184" s="14">
        <f>D184</f>
        <v>72.12</v>
      </c>
      <c r="T184" s="37" t="str">
        <f>M184</f>
        <v>Direct Labor</v>
      </c>
      <c r="U184" s="14">
        <f>N184</f>
        <v>72.12</v>
      </c>
    </row>
    <row r="185" spans="3:21" x14ac:dyDescent="0.35">
      <c r="C185" s="20" t="s">
        <v>62</v>
      </c>
      <c r="D185" s="19">
        <f t="shared" si="33"/>
        <v>0</v>
      </c>
      <c r="E185" s="19">
        <f t="shared" si="32"/>
        <v>0</v>
      </c>
      <c r="F185" s="19">
        <f t="shared" si="32"/>
        <v>0</v>
      </c>
      <c r="G185" s="19">
        <f t="shared" si="32"/>
        <v>0</v>
      </c>
      <c r="H185" s="19">
        <f t="shared" si="32"/>
        <v>0</v>
      </c>
      <c r="M185" s="37" t="str">
        <f t="shared" si="34"/>
        <v>Contract Labor</v>
      </c>
      <c r="N185" s="14">
        <f t="shared" ref="N185:N191" si="35">D185</f>
        <v>0</v>
      </c>
      <c r="T185" s="37" t="str">
        <f t="shared" ref="T185:T196" si="36">M185</f>
        <v>Contract Labor</v>
      </c>
      <c r="U185" s="14">
        <f t="shared" ref="U185:U191" si="37">N185</f>
        <v>0</v>
      </c>
    </row>
    <row r="186" spans="3:21" x14ac:dyDescent="0.35">
      <c r="C186" s="20" t="s">
        <v>64</v>
      </c>
      <c r="D186" s="19">
        <f t="shared" si="33"/>
        <v>1</v>
      </c>
      <c r="E186" s="19">
        <f t="shared" si="32"/>
        <v>0</v>
      </c>
      <c r="F186" s="19">
        <f t="shared" si="32"/>
        <v>0</v>
      </c>
      <c r="G186" s="19">
        <f t="shared" si="32"/>
        <v>0</v>
      </c>
      <c r="H186" s="19">
        <f t="shared" si="32"/>
        <v>0</v>
      </c>
      <c r="M186" s="37" t="str">
        <f t="shared" si="34"/>
        <v>Consultants</v>
      </c>
      <c r="N186" s="14">
        <f t="shared" si="35"/>
        <v>1</v>
      </c>
      <c r="T186" s="37" t="str">
        <f t="shared" si="36"/>
        <v>Consultants</v>
      </c>
      <c r="U186" s="14">
        <f t="shared" si="37"/>
        <v>1</v>
      </c>
    </row>
    <row r="187" spans="3:21" x14ac:dyDescent="0.35">
      <c r="C187" s="20" t="s">
        <v>66</v>
      </c>
      <c r="D187" s="19">
        <f t="shared" si="33"/>
        <v>0</v>
      </c>
      <c r="E187" s="19">
        <f t="shared" si="32"/>
        <v>0</v>
      </c>
      <c r="F187" s="19">
        <f t="shared" si="32"/>
        <v>0</v>
      </c>
      <c r="G187" s="19">
        <f t="shared" si="32"/>
        <v>0</v>
      </c>
      <c r="H187" s="19">
        <f t="shared" si="32"/>
        <v>0</v>
      </c>
      <c r="M187" s="37" t="str">
        <f t="shared" si="34"/>
        <v>Equipment</v>
      </c>
      <c r="N187" s="14">
        <f t="shared" si="35"/>
        <v>0</v>
      </c>
      <c r="T187" s="37" t="str">
        <f t="shared" si="36"/>
        <v>Equipment</v>
      </c>
      <c r="U187" s="14">
        <f t="shared" si="37"/>
        <v>0</v>
      </c>
    </row>
    <row r="188" spans="3:21" x14ac:dyDescent="0.35">
      <c r="C188" s="20" t="s">
        <v>68</v>
      </c>
      <c r="D188" s="19">
        <f t="shared" si="33"/>
        <v>0</v>
      </c>
      <c r="E188" s="19">
        <f t="shared" si="32"/>
        <v>0</v>
      </c>
      <c r="F188" s="19">
        <f t="shared" si="32"/>
        <v>0</v>
      </c>
      <c r="G188" s="19">
        <f t="shared" si="32"/>
        <v>0</v>
      </c>
      <c r="H188" s="19">
        <f t="shared" si="32"/>
        <v>0</v>
      </c>
      <c r="M188" s="37" t="str">
        <f t="shared" si="34"/>
        <v>Materials &amp; Supplies</v>
      </c>
      <c r="N188" s="14">
        <f t="shared" si="35"/>
        <v>0</v>
      </c>
      <c r="T188" s="37" t="str">
        <f t="shared" si="36"/>
        <v>Materials &amp; Supplies</v>
      </c>
      <c r="U188" s="14">
        <f t="shared" si="37"/>
        <v>0</v>
      </c>
    </row>
    <row r="189" spans="3:21" x14ac:dyDescent="0.35">
      <c r="C189" s="20" t="s">
        <v>70</v>
      </c>
      <c r="D189" s="19">
        <f t="shared" si="33"/>
        <v>0</v>
      </c>
      <c r="E189" s="19">
        <f t="shared" si="32"/>
        <v>0</v>
      </c>
      <c r="F189" s="19">
        <f t="shared" si="32"/>
        <v>0</v>
      </c>
      <c r="G189" s="19">
        <f t="shared" si="32"/>
        <v>0</v>
      </c>
      <c r="H189" s="19">
        <f t="shared" si="32"/>
        <v>0</v>
      </c>
      <c r="M189" s="37" t="str">
        <f t="shared" si="34"/>
        <v>Subcontracts</v>
      </c>
      <c r="N189" s="14">
        <f t="shared" si="35"/>
        <v>0</v>
      </c>
      <c r="T189" s="37" t="str">
        <f t="shared" si="36"/>
        <v>Subcontracts</v>
      </c>
      <c r="U189" s="14">
        <f t="shared" si="37"/>
        <v>0</v>
      </c>
    </row>
    <row r="190" spans="3:21" x14ac:dyDescent="0.35">
      <c r="C190" s="20" t="s">
        <v>71</v>
      </c>
      <c r="D190" s="19">
        <f t="shared" si="33"/>
        <v>0</v>
      </c>
      <c r="E190" s="19">
        <f t="shared" si="32"/>
        <v>0</v>
      </c>
      <c r="F190" s="19">
        <f t="shared" si="32"/>
        <v>0</v>
      </c>
      <c r="G190" s="19">
        <f t="shared" si="32"/>
        <v>0</v>
      </c>
      <c r="H190" s="19">
        <f t="shared" si="32"/>
        <v>0</v>
      </c>
      <c r="M190" s="37" t="str">
        <f t="shared" si="34"/>
        <v>Travel</v>
      </c>
      <c r="N190" s="14">
        <f t="shared" si="35"/>
        <v>0</v>
      </c>
      <c r="T190" s="37" t="str">
        <f t="shared" si="36"/>
        <v>Travel</v>
      </c>
      <c r="U190" s="14">
        <f t="shared" si="37"/>
        <v>0</v>
      </c>
    </row>
    <row r="191" spans="3:21" x14ac:dyDescent="0.35">
      <c r="C191" s="20" t="s">
        <v>72</v>
      </c>
      <c r="D191" s="22">
        <f t="shared" si="33"/>
        <v>0</v>
      </c>
      <c r="E191" s="22">
        <f t="shared" si="32"/>
        <v>0</v>
      </c>
      <c r="F191" s="22">
        <f t="shared" si="32"/>
        <v>0</v>
      </c>
      <c r="G191" s="22">
        <f t="shared" si="32"/>
        <v>0</v>
      </c>
      <c r="H191" s="22">
        <f t="shared" si="32"/>
        <v>0</v>
      </c>
      <c r="M191" s="37" t="str">
        <f t="shared" si="34"/>
        <v>Other Direct Costs</v>
      </c>
      <c r="N191" s="36">
        <f t="shared" si="35"/>
        <v>0</v>
      </c>
      <c r="T191" s="37" t="str">
        <f t="shared" si="36"/>
        <v>Other Direct Costs</v>
      </c>
      <c r="U191" s="36">
        <f t="shared" si="37"/>
        <v>0</v>
      </c>
    </row>
    <row r="192" spans="3:21" x14ac:dyDescent="0.35">
      <c r="C192" s="17" t="s">
        <v>59</v>
      </c>
      <c r="D192" s="14">
        <f>SUM(D184:D191)</f>
        <v>73.12</v>
      </c>
      <c r="E192" s="14">
        <f t="shared" ref="E192:H192" si="38">SUM(E184:E191)</f>
        <v>0</v>
      </c>
      <c r="F192" s="14">
        <f t="shared" si="38"/>
        <v>0</v>
      </c>
      <c r="G192" s="14">
        <f t="shared" si="38"/>
        <v>0</v>
      </c>
      <c r="H192" s="14">
        <f t="shared" si="38"/>
        <v>0</v>
      </c>
      <c r="I192" t="s">
        <v>193</v>
      </c>
      <c r="M192" s="37" t="str">
        <f t="shared" si="34"/>
        <v>Total</v>
      </c>
      <c r="N192" s="14">
        <f>D192</f>
        <v>73.12</v>
      </c>
      <c r="T192" s="37" t="str">
        <f t="shared" si="36"/>
        <v>Total</v>
      </c>
      <c r="U192" s="14">
        <f>N192</f>
        <v>73.12</v>
      </c>
    </row>
    <row r="193" spans="3:23" x14ac:dyDescent="0.35">
      <c r="C193" s="17" t="s">
        <v>194</v>
      </c>
      <c r="D193" s="22">
        <f>D192*$D$181</f>
        <v>5.5171799999999998</v>
      </c>
      <c r="E193" s="22">
        <f t="shared" ref="E193:H193" si="39">E192*$D$181</f>
        <v>0</v>
      </c>
      <c r="F193" s="22">
        <f t="shared" si="39"/>
        <v>0</v>
      </c>
      <c r="G193" s="22">
        <f t="shared" si="39"/>
        <v>0</v>
      </c>
      <c r="H193" s="22">
        <f t="shared" si="39"/>
        <v>0</v>
      </c>
      <c r="K193" s="25" t="s">
        <v>195</v>
      </c>
      <c r="M193" s="37" t="str">
        <f t="shared" si="34"/>
        <v>Indirect Cost</v>
      </c>
      <c r="N193" s="16">
        <f>M181*(N192-N189-N188)</f>
        <v>5.5171799999999998</v>
      </c>
      <c r="O193" t="s">
        <v>196</v>
      </c>
      <c r="P193" s="14">
        <f>N192-N189-N188</f>
        <v>73.12</v>
      </c>
      <c r="T193" s="37" t="str">
        <f t="shared" si="36"/>
        <v>Indirect Cost</v>
      </c>
      <c r="U193" s="16">
        <f>U184*T181</f>
        <v>5.5171800000000006</v>
      </c>
      <c r="V193" t="s">
        <v>196</v>
      </c>
      <c r="W193" s="14">
        <f>U184</f>
        <v>72.12</v>
      </c>
    </row>
    <row r="194" spans="3:23" x14ac:dyDescent="0.35">
      <c r="C194" s="17" t="s">
        <v>197</v>
      </c>
      <c r="D194" s="14">
        <f>D192+D193</f>
        <v>78.637180000000001</v>
      </c>
      <c r="E194" s="14">
        <f t="shared" ref="E194:H194" si="40">E192+E193</f>
        <v>0</v>
      </c>
      <c r="F194" s="14">
        <f t="shared" si="40"/>
        <v>0</v>
      </c>
      <c r="G194" s="14">
        <f t="shared" si="40"/>
        <v>0</v>
      </c>
      <c r="H194" s="14">
        <f t="shared" si="40"/>
        <v>0</v>
      </c>
      <c r="I194" s="14">
        <f>SUM(D194:H194)</f>
        <v>78.637180000000001</v>
      </c>
      <c r="J194" s="24">
        <f>D178</f>
        <v>78.637180000000001</v>
      </c>
      <c r="K194" s="24">
        <f>I194-J194</f>
        <v>0</v>
      </c>
      <c r="M194" s="37" t="str">
        <f t="shared" si="34"/>
        <v>Total Cost</v>
      </c>
      <c r="N194" s="14">
        <f>N192+N193</f>
        <v>78.637180000000001</v>
      </c>
      <c r="T194" s="37" t="str">
        <f t="shared" si="36"/>
        <v>Total Cost</v>
      </c>
      <c r="U194" s="14">
        <f>U192+U193</f>
        <v>78.637180000000001</v>
      </c>
    </row>
    <row r="195" spans="3:23" x14ac:dyDescent="0.35">
      <c r="C195" s="17" t="s">
        <v>198</v>
      </c>
      <c r="D195" s="16">
        <f>D194*$I$195</f>
        <v>5.504602600000001</v>
      </c>
      <c r="E195" s="16">
        <f t="shared" ref="E195:H195" si="41">E194*$I$195</f>
        <v>0</v>
      </c>
      <c r="F195" s="16">
        <f t="shared" si="41"/>
        <v>0</v>
      </c>
      <c r="G195" s="16">
        <f t="shared" si="41"/>
        <v>0</v>
      </c>
      <c r="H195" s="16">
        <f t="shared" si="41"/>
        <v>0</v>
      </c>
      <c r="I195" s="33">
        <v>7.0000000000000007E-2</v>
      </c>
      <c r="M195" s="37" t="str">
        <f t="shared" si="34"/>
        <v>Fee</v>
      </c>
      <c r="N195" s="16">
        <f>N194*I195</f>
        <v>5.504602600000001</v>
      </c>
      <c r="T195" s="37" t="str">
        <f t="shared" si="36"/>
        <v>Fee</v>
      </c>
      <c r="U195" s="16">
        <f>U194*I195</f>
        <v>5.504602600000001</v>
      </c>
    </row>
    <row r="196" spans="3:23" x14ac:dyDescent="0.35">
      <c r="C196" s="17" t="s">
        <v>199</v>
      </c>
      <c r="D196" s="24">
        <f>D194+D195</f>
        <v>84.141782599999999</v>
      </c>
      <c r="E196" s="24">
        <f t="shared" ref="E196:H196" si="42">E194+E195</f>
        <v>0</v>
      </c>
      <c r="F196" s="24">
        <f t="shared" si="42"/>
        <v>0</v>
      </c>
      <c r="G196" s="24">
        <f t="shared" si="42"/>
        <v>0</v>
      </c>
      <c r="H196" s="24">
        <f t="shared" si="42"/>
        <v>0</v>
      </c>
      <c r="M196" s="37" t="str">
        <f t="shared" si="34"/>
        <v>Total Price</v>
      </c>
      <c r="N196" s="24">
        <f>N194+N195</f>
        <v>84.141782599999999</v>
      </c>
      <c r="T196" s="37" t="str">
        <f t="shared" si="36"/>
        <v>Total Price</v>
      </c>
      <c r="U196" s="24">
        <f>U194+U195</f>
        <v>84.141782599999999</v>
      </c>
    </row>
    <row r="197" spans="3:23" x14ac:dyDescent="0.35">
      <c r="D197" s="15"/>
      <c r="E197" s="15"/>
      <c r="F197" s="15"/>
      <c r="G197" s="15"/>
      <c r="H197" s="15"/>
    </row>
    <row r="198" spans="3:23" hidden="1" x14ac:dyDescent="0.35">
      <c r="C198" s="10" t="s">
        <v>200</v>
      </c>
    </row>
    <row r="199" spans="3:23" hidden="1" x14ac:dyDescent="0.35">
      <c r="C199" s="17" t="s">
        <v>201</v>
      </c>
      <c r="D199" s="26">
        <f>D179/D4</f>
        <v>7.6499999999999999E-2</v>
      </c>
    </row>
    <row r="200" spans="3:23" hidden="1" x14ac:dyDescent="0.35">
      <c r="C200" s="17" t="s">
        <v>202</v>
      </c>
      <c r="D200" s="26">
        <f>1-D201</f>
        <v>0.98632385120350108</v>
      </c>
      <c r="F200" s="14"/>
      <c r="N200" s="26">
        <f>1-N201</f>
        <v>0.98811529814201959</v>
      </c>
      <c r="U200" s="26">
        <f>((U184*T181)+U185+U187+U188+U190+U191)/U194</f>
        <v>7.015994215458897E-2</v>
      </c>
    </row>
    <row r="201" spans="3:23" hidden="1" x14ac:dyDescent="0.35">
      <c r="C201" s="17" t="s">
        <v>203</v>
      </c>
      <c r="D201" s="27">
        <f>(D186+D189)*(1+D181)*(1+I195)/D196</f>
        <v>1.3676148796498908E-2</v>
      </c>
      <c r="N201" s="27">
        <f>(N186+N189)/N196</f>
        <v>1.1884701857980367E-2</v>
      </c>
      <c r="U201" s="27">
        <f>1-U200</f>
        <v>0.92984005784541102</v>
      </c>
    </row>
    <row r="202" spans="3:23" hidden="1" x14ac:dyDescent="0.35">
      <c r="C202" s="17" t="s">
        <v>204</v>
      </c>
      <c r="D202" s="26">
        <f>1-D203</f>
        <v>1</v>
      </c>
      <c r="F202" s="14"/>
      <c r="N202" s="26">
        <f>1-N203</f>
        <v>1</v>
      </c>
      <c r="U202" s="26">
        <f>(U194-U189)/U194</f>
        <v>1</v>
      </c>
    </row>
    <row r="203" spans="3:23" hidden="1" x14ac:dyDescent="0.35">
      <c r="C203" s="17" t="s">
        <v>205</v>
      </c>
      <c r="D203" s="27">
        <f>(D189)*(1+D181)*(1+I195)/D196</f>
        <v>0</v>
      </c>
      <c r="N203" s="27">
        <f>(N189)/N196</f>
        <v>0</v>
      </c>
      <c r="U203" s="27">
        <f>1-U202</f>
        <v>0</v>
      </c>
    </row>
    <row r="204" spans="3:23" x14ac:dyDescent="0.35">
      <c r="F204" s="14"/>
      <c r="G204" s="18"/>
    </row>
  </sheetData>
  <mergeCells count="2">
    <mergeCell ref="N2:Y2"/>
    <mergeCell ref="N11:Y11"/>
  </mergeCells>
  <pageMargins left="0.7" right="0.7" top="0.75" bottom="0.75" header="0.25" footer="0.3"/>
  <pageSetup orientation="portrait" horizontalDpi="4294967293" r:id="rId1"/>
  <headerFooter>
    <oddHeader>&amp;C&amp;"Arial,Bold"&amp;12 2020 Indirect Rate Budget</oddHeader>
    <oddFooter>&amp;L&amp;"Arial,Bold"&amp;8 Company Proprietary
ReliAscent Proprietary Model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topLeftCell="A16" workbookViewId="0">
      <selection activeCell="B27" sqref="B27"/>
    </sheetView>
  </sheetViews>
  <sheetFormatPr defaultRowHeight="14.5" x14ac:dyDescent="0.35"/>
  <cols>
    <col min="1" max="1" width="22.453125" customWidth="1"/>
    <col min="2" max="2" width="11.1796875" bestFit="1" customWidth="1"/>
    <col min="3" max="3" width="3.453125" customWidth="1"/>
    <col min="4" max="4" width="58.453125" customWidth="1"/>
  </cols>
  <sheetData>
    <row r="1" spans="1:4" x14ac:dyDescent="0.35">
      <c r="A1" s="34" t="s">
        <v>206</v>
      </c>
    </row>
    <row r="3" spans="1:4" x14ac:dyDescent="0.35">
      <c r="A3" s="34" t="s">
        <v>207</v>
      </c>
    </row>
    <row r="6" spans="1:4" x14ac:dyDescent="0.35">
      <c r="A6" s="101" t="s">
        <v>35</v>
      </c>
      <c r="B6" s="100"/>
      <c r="D6" s="11" t="s">
        <v>208</v>
      </c>
    </row>
    <row r="7" spans="1:4" x14ac:dyDescent="0.35">
      <c r="A7" s="99" t="str">
        <f>'Input Tab'!C4</f>
        <v>Direct Labor</v>
      </c>
      <c r="B7" s="106">
        <f>'Input Tab'!D4</f>
        <v>72.12</v>
      </c>
      <c r="D7" t="s">
        <v>209</v>
      </c>
    </row>
    <row r="8" spans="1:4" x14ac:dyDescent="0.35">
      <c r="A8" s="99" t="s">
        <v>210</v>
      </c>
      <c r="B8" s="107">
        <f>SUM('Input Tab'!D6:'Input Tab'!D11)</f>
        <v>1</v>
      </c>
      <c r="D8" t="s">
        <v>209</v>
      </c>
    </row>
    <row r="9" spans="1:4" x14ac:dyDescent="0.35">
      <c r="A9" s="103" t="str">
        <f>'Input Tab'!B13</f>
        <v>Total Direct Costs</v>
      </c>
      <c r="B9" s="104">
        <f>'Input Tab'!D13</f>
        <v>73.12</v>
      </c>
    </row>
    <row r="10" spans="1:4" x14ac:dyDescent="0.35">
      <c r="B10" s="15"/>
    </row>
    <row r="11" spans="1:4" x14ac:dyDescent="0.35">
      <c r="A11" s="103" t="str">
        <f>'Input Tab'!A16</f>
        <v>Indirect Expenses</v>
      </c>
      <c r="B11" s="104"/>
    </row>
    <row r="12" spans="1:4" x14ac:dyDescent="0.35">
      <c r="A12" s="99" t="str">
        <f>'Input Tab'!B17</f>
        <v>Fringe Benefits</v>
      </c>
      <c r="B12" s="106">
        <f>'Input Tab'!D33</f>
        <v>5.5171799999999998</v>
      </c>
      <c r="D12" t="s">
        <v>211</v>
      </c>
    </row>
    <row r="13" spans="1:4" x14ac:dyDescent="0.35">
      <c r="A13" s="99" t="str">
        <f>'Input Tab'!B35</f>
        <v>Facilities</v>
      </c>
      <c r="B13" s="108">
        <f>'Input Tab'!D54</f>
        <v>0</v>
      </c>
      <c r="D13" t="s">
        <v>212</v>
      </c>
    </row>
    <row r="14" spans="1:4" x14ac:dyDescent="0.35">
      <c r="A14" s="99" t="str">
        <f>'Input Tab'!B56</f>
        <v>Engineering Indirect</v>
      </c>
      <c r="B14" s="108">
        <f>'Input Tab'!D75</f>
        <v>0</v>
      </c>
      <c r="D14" t="s">
        <v>213</v>
      </c>
    </row>
    <row r="15" spans="1:4" x14ac:dyDescent="0.35">
      <c r="A15" s="99" t="str">
        <f>'Input Tab'!B77</f>
        <v>Marketing &amp; Sales</v>
      </c>
      <c r="B15" s="108">
        <f>'Input Tab'!D96</f>
        <v>0</v>
      </c>
      <c r="D15" t="s">
        <v>214</v>
      </c>
    </row>
    <row r="16" spans="1:4" x14ac:dyDescent="0.35">
      <c r="A16" s="99" t="str">
        <f>'Input Tab'!B116</f>
        <v>Administration</v>
      </c>
      <c r="B16" s="108">
        <f>'Input Tab'!D138</f>
        <v>0</v>
      </c>
      <c r="D16" t="s">
        <v>215</v>
      </c>
    </row>
    <row r="17" spans="1:4" x14ac:dyDescent="0.35">
      <c r="A17" s="99" t="str">
        <f>'Input Tab'!B139</f>
        <v>Bid &amp; Proposal</v>
      </c>
      <c r="B17" s="108">
        <f>'Input Tab'!D146</f>
        <v>0</v>
      </c>
      <c r="D17" t="s">
        <v>216</v>
      </c>
    </row>
    <row r="18" spans="1:4" x14ac:dyDescent="0.35">
      <c r="A18" s="99" t="str">
        <f>'Input Tab'!B147</f>
        <v>IR &amp; D</v>
      </c>
      <c r="B18" s="107">
        <f>'Input Tab'!D154</f>
        <v>0</v>
      </c>
      <c r="D18" t="s">
        <v>217</v>
      </c>
    </row>
    <row r="19" spans="1:4" x14ac:dyDescent="0.35">
      <c r="A19" s="103" t="str">
        <f>'Input Tab'!A176</f>
        <v>Total Indirect Expenses</v>
      </c>
      <c r="B19" s="104">
        <f>SUM(B12:B18)</f>
        <v>5.5171799999999998</v>
      </c>
    </row>
    <row r="21" spans="1:4" x14ac:dyDescent="0.35">
      <c r="A21" s="101" t="s">
        <v>218</v>
      </c>
      <c r="B21" s="105"/>
    </row>
    <row r="22" spans="1:4" x14ac:dyDescent="0.35">
      <c r="A22" s="110" t="s">
        <v>183</v>
      </c>
      <c r="B22" s="67">
        <f>B19</f>
        <v>5.5171799999999998</v>
      </c>
      <c r="D22" t="s">
        <v>219</v>
      </c>
    </row>
    <row r="23" spans="1:4" x14ac:dyDescent="0.35">
      <c r="A23" s="102" t="s">
        <v>74</v>
      </c>
      <c r="B23" s="67">
        <f>B9</f>
        <v>73.12</v>
      </c>
      <c r="D23" t="s">
        <v>220</v>
      </c>
    </row>
    <row r="24" spans="1:4" x14ac:dyDescent="0.35">
      <c r="A24" s="101" t="s">
        <v>192</v>
      </c>
      <c r="B24" s="109">
        <f>B22/B23</f>
        <v>7.5453774617067829E-2</v>
      </c>
    </row>
    <row r="26" spans="1:4" x14ac:dyDescent="0.35">
      <c r="A26" s="34" t="s">
        <v>221</v>
      </c>
    </row>
  </sheetData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workbookViewId="0">
      <selection activeCell="D16" sqref="D16"/>
    </sheetView>
  </sheetViews>
  <sheetFormatPr defaultRowHeight="14.5" x14ac:dyDescent="0.35"/>
  <cols>
    <col min="1" max="1" width="26.54296875" customWidth="1"/>
  </cols>
  <sheetData>
    <row r="1" spans="1:17" x14ac:dyDescent="0.35">
      <c r="A1" s="34" t="s">
        <v>222</v>
      </c>
    </row>
    <row r="3" spans="1:17" x14ac:dyDescent="0.35">
      <c r="B3" s="34" t="s">
        <v>223</v>
      </c>
    </row>
    <row r="4" spans="1:17" x14ac:dyDescent="0.35">
      <c r="B4" s="34" t="s">
        <v>224</v>
      </c>
      <c r="C4" s="15">
        <f>'Input Tab'!D33</f>
        <v>5.5171799999999998</v>
      </c>
      <c r="D4" t="s">
        <v>225</v>
      </c>
    </row>
    <row r="5" spans="1:17" x14ac:dyDescent="0.35">
      <c r="B5" s="34" t="s">
        <v>226</v>
      </c>
      <c r="C5" s="35">
        <f>'Input Tab'!Y18-'Input Tab'!X18</f>
        <v>72.12</v>
      </c>
      <c r="D5" t="s">
        <v>227</v>
      </c>
    </row>
    <row r="6" spans="1:17" x14ac:dyDescent="0.35">
      <c r="B6" s="34" t="s">
        <v>228</v>
      </c>
      <c r="C6" s="18">
        <f>C4/C5</f>
        <v>7.6499999999999999E-2</v>
      </c>
    </row>
    <row r="8" spans="1:17" x14ac:dyDescent="0.35">
      <c r="B8" s="34" t="s">
        <v>229</v>
      </c>
      <c r="I8" s="57"/>
      <c r="J8" s="42" t="s">
        <v>230</v>
      </c>
      <c r="K8" s="58"/>
      <c r="L8" s="58"/>
      <c r="M8" s="59"/>
      <c r="N8" s="57"/>
      <c r="O8" s="42" t="s">
        <v>231</v>
      </c>
      <c r="P8" s="58"/>
      <c r="Q8" s="59"/>
    </row>
    <row r="9" spans="1:17" x14ac:dyDescent="0.35">
      <c r="B9" s="34" t="s">
        <v>224</v>
      </c>
      <c r="C9" s="15">
        <f>'Input Tab'!D179-('Input Tab'!D4*'Fringe as Direct'!C6)</f>
        <v>0</v>
      </c>
      <c r="D9" t="s">
        <v>232</v>
      </c>
      <c r="I9" s="13" t="str">
        <f>B9</f>
        <v>Pool</v>
      </c>
      <c r="J9" s="24">
        <f>C9</f>
        <v>0</v>
      </c>
      <c r="M9" s="60"/>
      <c r="N9" s="13" t="str">
        <f>I9</f>
        <v>Pool</v>
      </c>
      <c r="O9" s="24">
        <f>J9</f>
        <v>0</v>
      </c>
      <c r="Q9" s="60"/>
    </row>
    <row r="10" spans="1:17" x14ac:dyDescent="0.35">
      <c r="B10" s="34" t="s">
        <v>226</v>
      </c>
      <c r="C10" s="16">
        <f>'Input Tab'!D13+('Input Tab'!D4*'Fringe as Direct'!C6)</f>
        <v>78.637180000000001</v>
      </c>
      <c r="D10" t="s">
        <v>233</v>
      </c>
      <c r="I10" s="13" t="str">
        <f t="shared" ref="I10:I11" si="0">B10</f>
        <v>Base</v>
      </c>
      <c r="J10" s="35">
        <f>C10-'Input Tab'!D8-'Input Tab'!D9</f>
        <v>78.637180000000001</v>
      </c>
      <c r="K10" t="s">
        <v>234</v>
      </c>
      <c r="M10" s="60"/>
      <c r="N10" s="13" t="str">
        <f t="shared" ref="N10:N11" si="1">I10</f>
        <v>Base</v>
      </c>
      <c r="O10" s="35">
        <f>(D14+P15)</f>
        <v>77.637180000000001</v>
      </c>
      <c r="P10" t="s">
        <v>235</v>
      </c>
      <c r="Q10" s="60"/>
    </row>
    <row r="11" spans="1:17" x14ac:dyDescent="0.35">
      <c r="B11" s="34" t="s">
        <v>228</v>
      </c>
      <c r="C11" s="18">
        <f>C9/C10</f>
        <v>0</v>
      </c>
      <c r="I11" s="13" t="str">
        <f t="shared" si="0"/>
        <v>Rate</v>
      </c>
      <c r="J11" s="61">
        <f>J9/J10</f>
        <v>0</v>
      </c>
      <c r="M11" s="60"/>
      <c r="N11" s="13" t="str">
        <f t="shared" si="1"/>
        <v>Rate</v>
      </c>
      <c r="O11" s="61">
        <f>O9/O10</f>
        <v>0</v>
      </c>
      <c r="Q11" s="60"/>
    </row>
    <row r="12" spans="1:17" x14ac:dyDescent="0.35">
      <c r="I12" s="13"/>
      <c r="J12" s="62"/>
      <c r="M12" s="60"/>
      <c r="N12" s="13"/>
      <c r="Q12" s="60"/>
    </row>
    <row r="13" spans="1:17" x14ac:dyDescent="0.35">
      <c r="B13" s="34" t="s">
        <v>236</v>
      </c>
      <c r="I13" s="63" t="s">
        <v>236</v>
      </c>
      <c r="M13" s="60"/>
      <c r="N13" s="34" t="s">
        <v>236</v>
      </c>
      <c r="Q13" s="60"/>
    </row>
    <row r="14" spans="1:17" x14ac:dyDescent="0.35">
      <c r="B14" s="34" t="s">
        <v>237</v>
      </c>
      <c r="D14" s="15">
        <f>'Input Tab'!D4</f>
        <v>72.12</v>
      </c>
      <c r="I14" s="63" t="s">
        <v>237</v>
      </c>
      <c r="K14" s="15">
        <f>D14</f>
        <v>72.12</v>
      </c>
      <c r="M14" s="60"/>
      <c r="N14" s="34" t="s">
        <v>237</v>
      </c>
      <c r="P14" s="15">
        <f>K14</f>
        <v>72.12</v>
      </c>
      <c r="Q14" s="60"/>
    </row>
    <row r="15" spans="1:17" x14ac:dyDescent="0.35">
      <c r="B15" s="34" t="s">
        <v>238</v>
      </c>
      <c r="D15" s="15">
        <f>D14*C6</f>
        <v>5.5171800000000006</v>
      </c>
      <c r="I15" s="63" t="s">
        <v>238</v>
      </c>
      <c r="K15" s="15">
        <f>D15</f>
        <v>5.5171800000000006</v>
      </c>
      <c r="M15" s="60"/>
      <c r="N15" s="34" t="s">
        <v>238</v>
      </c>
      <c r="P15" s="15">
        <f>K15</f>
        <v>5.5171800000000006</v>
      </c>
      <c r="Q15" s="60"/>
    </row>
    <row r="16" spans="1:17" x14ac:dyDescent="0.35">
      <c r="B16" s="34" t="s">
        <v>239</v>
      </c>
      <c r="D16" s="15">
        <f>SUM('Input Tab'!D5:'Input Tab'!D11)</f>
        <v>1</v>
      </c>
      <c r="I16" s="63" t="s">
        <v>239</v>
      </c>
      <c r="K16" s="15">
        <f>D16</f>
        <v>1</v>
      </c>
      <c r="M16" s="60"/>
      <c r="N16" s="34" t="s">
        <v>239</v>
      </c>
      <c r="P16" s="15">
        <f>K16</f>
        <v>1</v>
      </c>
      <c r="Q16" s="60"/>
    </row>
    <row r="17" spans="2:17" x14ac:dyDescent="0.35">
      <c r="B17" s="34" t="s">
        <v>240</v>
      </c>
      <c r="D17" s="16">
        <f>SUM(D14:D16)*C11</f>
        <v>0</v>
      </c>
      <c r="I17" s="63" t="s">
        <v>240</v>
      </c>
      <c r="K17" s="16">
        <f>(SUM(K14:K16)-'Input Tab'!D8-'Input Tab'!D9)*J11</f>
        <v>0</v>
      </c>
      <c r="M17" s="60"/>
      <c r="N17" s="34" t="s">
        <v>240</v>
      </c>
      <c r="P17" s="16">
        <f>(P14+P15)*O11</f>
        <v>0</v>
      </c>
      <c r="Q17" s="60"/>
    </row>
    <row r="18" spans="2:17" x14ac:dyDescent="0.35">
      <c r="B18" s="34" t="s">
        <v>241</v>
      </c>
      <c r="D18" s="15">
        <f>SUM(D14:D17)</f>
        <v>78.637180000000001</v>
      </c>
      <c r="I18" s="63" t="s">
        <v>241</v>
      </c>
      <c r="K18" s="15">
        <f>SUM(K14:K17)</f>
        <v>78.637180000000001</v>
      </c>
      <c r="M18" s="60"/>
      <c r="N18" s="34" t="s">
        <v>241</v>
      </c>
      <c r="P18" s="15">
        <f>SUM(P14:P17)</f>
        <v>78.637180000000001</v>
      </c>
      <c r="Q18" s="60"/>
    </row>
    <row r="19" spans="2:17" x14ac:dyDescent="0.35">
      <c r="B19" s="34" t="s">
        <v>242</v>
      </c>
      <c r="D19" s="24">
        <f>'Input Tab'!D178</f>
        <v>78.637180000000001</v>
      </c>
      <c r="I19" s="63" t="s">
        <v>242</v>
      </c>
      <c r="K19" s="24">
        <f>D19</f>
        <v>78.637180000000001</v>
      </c>
      <c r="M19" s="60"/>
      <c r="N19" s="34" t="s">
        <v>242</v>
      </c>
      <c r="P19" s="24">
        <f>K19</f>
        <v>78.637180000000001</v>
      </c>
      <c r="Q19" s="60"/>
    </row>
    <row r="20" spans="2:17" x14ac:dyDescent="0.35">
      <c r="B20" s="34" t="s">
        <v>236</v>
      </c>
      <c r="D20" s="24">
        <f>D18-D19</f>
        <v>0</v>
      </c>
      <c r="I20" s="63" t="s">
        <v>236</v>
      </c>
      <c r="K20" s="24">
        <f>K18-K19</f>
        <v>0</v>
      </c>
      <c r="M20" s="60"/>
      <c r="N20" s="34" t="s">
        <v>236</v>
      </c>
      <c r="P20" s="24">
        <f>P18-P19</f>
        <v>0</v>
      </c>
      <c r="Q20" s="60"/>
    </row>
    <row r="21" spans="2:17" x14ac:dyDescent="0.35">
      <c r="I21" s="13"/>
      <c r="M21" s="60"/>
      <c r="N21" s="13"/>
      <c r="Q21" s="60"/>
    </row>
    <row r="22" spans="2:17" x14ac:dyDescent="0.35">
      <c r="B22" s="34" t="s">
        <v>243</v>
      </c>
      <c r="I22" s="63" t="str">
        <f>B22</f>
        <v>SBIR/STTR Job Cost</v>
      </c>
      <c r="M22" s="60"/>
      <c r="N22" s="63" t="str">
        <f>I22</f>
        <v>SBIR/STTR Job Cost</v>
      </c>
      <c r="Q22" s="60"/>
    </row>
    <row r="23" spans="2:17" x14ac:dyDescent="0.35">
      <c r="B23" s="34" t="s">
        <v>45</v>
      </c>
      <c r="C23" s="14">
        <f>'Input Tab'!D184</f>
        <v>72.12</v>
      </c>
      <c r="I23" s="63" t="str">
        <f t="shared" ref="I23:I30" si="2">B23</f>
        <v>Labor</v>
      </c>
      <c r="J23" s="14">
        <f>C23</f>
        <v>72.12</v>
      </c>
      <c r="M23" s="60"/>
      <c r="N23" s="63" t="str">
        <f t="shared" ref="N23:N30" si="3">I23</f>
        <v>Labor</v>
      </c>
      <c r="O23" s="14">
        <f>C23</f>
        <v>72.12</v>
      </c>
      <c r="Q23" s="60"/>
    </row>
    <row r="24" spans="2:17" x14ac:dyDescent="0.35">
      <c r="B24" s="34" t="s">
        <v>244</v>
      </c>
      <c r="C24" s="15">
        <f>C23*C6</f>
        <v>5.5171800000000006</v>
      </c>
      <c r="I24" s="63" t="str">
        <f t="shared" si="2"/>
        <v>Fringe</v>
      </c>
      <c r="J24" s="14">
        <f>C24</f>
        <v>5.5171800000000006</v>
      </c>
      <c r="M24" s="60"/>
      <c r="N24" s="63" t="str">
        <f t="shared" si="3"/>
        <v>Fringe</v>
      </c>
      <c r="O24" s="14">
        <f>C24</f>
        <v>5.5171800000000006</v>
      </c>
      <c r="Q24" s="60"/>
    </row>
    <row r="25" spans="2:17" x14ac:dyDescent="0.35">
      <c r="B25" s="34" t="s">
        <v>239</v>
      </c>
      <c r="C25" s="36">
        <f>SUM('Input Tab'!D185:'Input Tab'!D191)</f>
        <v>1</v>
      </c>
      <c r="I25" s="63" t="str">
        <f t="shared" si="2"/>
        <v>ODC</v>
      </c>
      <c r="J25" s="36">
        <f>C25</f>
        <v>1</v>
      </c>
      <c r="M25" s="60"/>
      <c r="N25" s="63" t="str">
        <f t="shared" si="3"/>
        <v>ODC</v>
      </c>
      <c r="O25" s="36">
        <f>C25</f>
        <v>1</v>
      </c>
      <c r="Q25" s="60"/>
    </row>
    <row r="26" spans="2:17" x14ac:dyDescent="0.35">
      <c r="B26" s="34" t="s">
        <v>59</v>
      </c>
      <c r="C26" s="14">
        <f>SUM(C23:C25)</f>
        <v>78.637180000000001</v>
      </c>
      <c r="D26" s="56" t="s">
        <v>245</v>
      </c>
      <c r="I26" s="63" t="str">
        <f t="shared" si="2"/>
        <v>Total</v>
      </c>
      <c r="J26" s="14">
        <f>C26</f>
        <v>78.637180000000001</v>
      </c>
      <c r="M26" s="60"/>
      <c r="N26" s="63" t="str">
        <f t="shared" si="3"/>
        <v>Total</v>
      </c>
      <c r="O26" s="14">
        <f>C26</f>
        <v>78.637180000000001</v>
      </c>
      <c r="Q26" s="60"/>
    </row>
    <row r="27" spans="2:17" x14ac:dyDescent="0.35">
      <c r="B27" s="34" t="s">
        <v>240</v>
      </c>
      <c r="C27" s="16">
        <f>C26*C11</f>
        <v>0</v>
      </c>
      <c r="I27" s="63" t="str">
        <f t="shared" si="2"/>
        <v>G&amp;A</v>
      </c>
      <c r="J27" s="36">
        <f>(J26-'Input Tab'!D188-'Input Tab'!D189)*J11</f>
        <v>0</v>
      </c>
      <c r="K27" t="s">
        <v>246</v>
      </c>
      <c r="L27" s="24">
        <f>J23+J24+J25-'Input Tab'!F9</f>
        <v>78.637180000000001</v>
      </c>
      <c r="M27" s="60"/>
      <c r="N27" s="63" t="str">
        <f t="shared" si="3"/>
        <v>G&amp;A</v>
      </c>
      <c r="O27" s="36">
        <f>(O26-O25)*O11</f>
        <v>0</v>
      </c>
      <c r="P27" t="s">
        <v>246</v>
      </c>
      <c r="Q27" s="67">
        <f>O26-O25</f>
        <v>77.637180000000001</v>
      </c>
    </row>
    <row r="28" spans="2:17" x14ac:dyDescent="0.35">
      <c r="B28" s="34" t="s">
        <v>197</v>
      </c>
      <c r="C28" s="24">
        <f>C26+C27</f>
        <v>78.637180000000001</v>
      </c>
      <c r="I28" s="63" t="str">
        <f t="shared" si="2"/>
        <v>Total Cost</v>
      </c>
      <c r="J28" s="46">
        <f>J26+J27</f>
        <v>78.637180000000001</v>
      </c>
      <c r="M28" s="60"/>
      <c r="N28" s="63" t="str">
        <f t="shared" si="3"/>
        <v>Total Cost</v>
      </c>
      <c r="O28" s="46">
        <f>O26+O27</f>
        <v>78.637180000000001</v>
      </c>
      <c r="Q28" s="60"/>
    </row>
    <row r="29" spans="2:17" x14ac:dyDescent="0.35">
      <c r="B29" s="34" t="s">
        <v>198</v>
      </c>
      <c r="C29" s="35">
        <f>C28*'Input Tab'!I195</f>
        <v>5.504602600000001</v>
      </c>
      <c r="I29" s="63" t="str">
        <f t="shared" si="2"/>
        <v>Fee</v>
      </c>
      <c r="J29" s="16">
        <f>J28*'Input Tab'!I195</f>
        <v>5.504602600000001</v>
      </c>
      <c r="M29" s="60"/>
      <c r="N29" s="63" t="str">
        <f t="shared" si="3"/>
        <v>Fee</v>
      </c>
      <c r="O29" s="16">
        <f>O28*'Input Tab'!I195</f>
        <v>5.504602600000001</v>
      </c>
      <c r="Q29" s="60"/>
    </row>
    <row r="30" spans="2:17" x14ac:dyDescent="0.35">
      <c r="B30" s="34" t="s">
        <v>247</v>
      </c>
      <c r="C30" s="24">
        <f>C28+C29</f>
        <v>84.141782599999999</v>
      </c>
      <c r="I30" s="63" t="str">
        <f t="shared" si="2"/>
        <v>Price</v>
      </c>
      <c r="J30" s="24">
        <f>J28+J29</f>
        <v>84.141782599999999</v>
      </c>
      <c r="M30" s="60"/>
      <c r="N30" s="63" t="str">
        <f t="shared" si="3"/>
        <v>Price</v>
      </c>
      <c r="O30" s="24">
        <f>O28+O29</f>
        <v>84.141782599999999</v>
      </c>
      <c r="Q30" s="60"/>
    </row>
    <row r="31" spans="2:17" x14ac:dyDescent="0.35">
      <c r="I31" s="13"/>
      <c r="M31" s="60"/>
      <c r="N31" s="13"/>
      <c r="Q31" s="60"/>
    </row>
    <row r="32" spans="2:17" x14ac:dyDescent="0.35">
      <c r="B32" s="10" t="s">
        <v>200</v>
      </c>
      <c r="I32" s="13"/>
      <c r="M32" s="60"/>
      <c r="N32" s="13"/>
      <c r="Q32" s="60"/>
    </row>
    <row r="33" spans="2:17" x14ac:dyDescent="0.35">
      <c r="B33" s="17" t="s">
        <v>248</v>
      </c>
      <c r="C33" s="26">
        <f>C9/(D14+D15)</f>
        <v>0</v>
      </c>
      <c r="I33" s="13"/>
      <c r="M33" s="60"/>
      <c r="N33" s="13"/>
      <c r="Q33" s="60"/>
    </row>
    <row r="34" spans="2:17" x14ac:dyDescent="0.35">
      <c r="B34" s="17" t="s">
        <v>249</v>
      </c>
      <c r="C34" s="27">
        <f>1-C35</f>
        <v>0.98728336901196101</v>
      </c>
      <c r="I34" s="13"/>
      <c r="J34" s="27">
        <f>1-J35</f>
        <v>1</v>
      </c>
      <c r="M34" s="60"/>
      <c r="N34" s="13"/>
      <c r="O34" s="27">
        <f>1-O35</f>
        <v>0.98728336901196101</v>
      </c>
      <c r="Q34" s="60"/>
    </row>
    <row r="35" spans="2:17" x14ac:dyDescent="0.35">
      <c r="B35" s="17" t="s">
        <v>250</v>
      </c>
      <c r="C35" s="26">
        <f>('Input Tab'!D186+'Input Tab'!D189)*(1+'Fringe as Direct'!C11)*(1+'Input Tab'!I195)/'Fringe as Direct'!C30</f>
        <v>1.2716630988038992E-2</v>
      </c>
      <c r="I35" s="13"/>
      <c r="J35" s="62">
        <f>('Input Tab'!D189+('Input Tab'!D186*'Fringe as Direct'!J11))/'Fringe as Direct'!J28</f>
        <v>0</v>
      </c>
      <c r="M35" s="60"/>
      <c r="N35" s="13"/>
      <c r="O35" s="62">
        <f>('Input Tab'!D186+'Input Tab'!D189)/'Fringe as Direct'!O28</f>
        <v>1.2716630988038991E-2</v>
      </c>
      <c r="Q35" s="60"/>
    </row>
    <row r="36" spans="2:17" x14ac:dyDescent="0.35">
      <c r="B36" s="17" t="s">
        <v>251</v>
      </c>
      <c r="C36" s="27">
        <f>1-C37</f>
        <v>1</v>
      </c>
      <c r="I36" s="13"/>
      <c r="J36" s="27">
        <f>1-J37</f>
        <v>1</v>
      </c>
      <c r="M36" s="60"/>
      <c r="N36" s="13"/>
      <c r="O36" s="27">
        <f>1-O37</f>
        <v>1</v>
      </c>
      <c r="Q36" s="60"/>
    </row>
    <row r="37" spans="2:17" x14ac:dyDescent="0.35">
      <c r="B37" s="17" t="s">
        <v>252</v>
      </c>
      <c r="C37" s="26">
        <f>('Input Tab'!D189)*(1+'Fringe as Direct'!C11)*(1+'Input Tab'!I195)/'Fringe as Direct'!C30</f>
        <v>0</v>
      </c>
      <c r="I37" s="64"/>
      <c r="J37" s="89">
        <f>'Input Tab'!D189/'Fringe as Direct'!J28</f>
        <v>0</v>
      </c>
      <c r="K37" s="65"/>
      <c r="L37" s="65"/>
      <c r="M37" s="66"/>
      <c r="N37" s="64"/>
      <c r="O37" s="89">
        <f>'Input Tab'!D189/'Fringe as Direct'!O28</f>
        <v>0</v>
      </c>
      <c r="P37" s="65"/>
      <c r="Q37" s="66"/>
    </row>
  </sheetData>
  <pageMargins left="0.7" right="0.7" top="0.75" bottom="0.75" header="0.3" footer="0.3"/>
  <pageSetup orientation="portrait" horizontalDpi="4294967293" verticalDpi="0" r:id="rId1"/>
  <headerFooter>
    <oddHeader>&amp;C2015 Indirect Rate Calculation</oddHeader>
    <oddFooter>&amp;LCompany Proprietary
ReliAscent Proprietary Model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96"/>
  <sheetViews>
    <sheetView topLeftCell="A61" workbookViewId="0">
      <selection activeCell="F98" sqref="F98"/>
    </sheetView>
  </sheetViews>
  <sheetFormatPr defaultRowHeight="14.5" x14ac:dyDescent="0.35"/>
  <cols>
    <col min="1" max="1" width="12.54296875" customWidth="1"/>
    <col min="2" max="2" width="28.26953125" customWidth="1"/>
    <col min="3" max="3" width="14.26953125" customWidth="1"/>
    <col min="4" max="4" width="13.1796875" customWidth="1"/>
    <col min="6" max="6" width="20.1796875" customWidth="1"/>
    <col min="7" max="7" width="15" customWidth="1"/>
    <col min="8" max="8" width="12.1796875" customWidth="1"/>
    <col min="9" max="9" width="5.7265625" customWidth="1"/>
    <col min="11" max="11" width="21.26953125" customWidth="1"/>
    <col min="13" max="13" width="11.7265625" customWidth="1"/>
    <col min="14" max="14" width="7.453125" customWidth="1"/>
  </cols>
  <sheetData>
    <row r="1" spans="2:6" x14ac:dyDescent="0.35">
      <c r="B1" s="34" t="s">
        <v>253</v>
      </c>
    </row>
    <row r="3" spans="2:6" x14ac:dyDescent="0.35">
      <c r="B3" s="74"/>
      <c r="C3" s="75" t="s">
        <v>254</v>
      </c>
      <c r="D3" s="76"/>
    </row>
    <row r="4" spans="2:6" x14ac:dyDescent="0.35">
      <c r="B4" s="63" t="s">
        <v>224</v>
      </c>
      <c r="C4" s="46">
        <f>'Input Tab'!D33</f>
        <v>5.5171799999999998</v>
      </c>
      <c r="D4" s="60"/>
      <c r="E4" t="s">
        <v>255</v>
      </c>
    </row>
    <row r="5" spans="2:6" x14ac:dyDescent="0.35">
      <c r="B5" s="13"/>
      <c r="D5" s="60"/>
    </row>
    <row r="6" spans="2:6" x14ac:dyDescent="0.35">
      <c r="B6" s="63" t="s">
        <v>226</v>
      </c>
      <c r="D6" s="71" t="s">
        <v>256</v>
      </c>
      <c r="E6" t="s">
        <v>257</v>
      </c>
    </row>
    <row r="7" spans="2:6" x14ac:dyDescent="0.35">
      <c r="B7" s="13" t="s">
        <v>60</v>
      </c>
      <c r="C7" s="46">
        <f>'Input Tab'!D4</f>
        <v>72.12</v>
      </c>
      <c r="D7" s="67">
        <f>C7*$C$15</f>
        <v>5.5171800000000006</v>
      </c>
    </row>
    <row r="8" spans="2:6" x14ac:dyDescent="0.35">
      <c r="B8" s="13" t="s">
        <v>258</v>
      </c>
      <c r="C8" s="46">
        <f>'Input Tab'!D57</f>
        <v>0</v>
      </c>
      <c r="D8" s="67">
        <f t="shared" ref="D8:D12" si="0">C8*$C$15</f>
        <v>0</v>
      </c>
    </row>
    <row r="9" spans="2:6" x14ac:dyDescent="0.35">
      <c r="B9" s="13" t="s">
        <v>259</v>
      </c>
      <c r="C9" s="46">
        <f>'Input Tab'!D117</f>
        <v>0</v>
      </c>
      <c r="D9" s="67">
        <f t="shared" si="0"/>
        <v>0</v>
      </c>
    </row>
    <row r="10" spans="2:6" x14ac:dyDescent="0.35">
      <c r="B10" s="13" t="s">
        <v>260</v>
      </c>
      <c r="C10" s="46">
        <f>'Input Tab'!D78</f>
        <v>0</v>
      </c>
      <c r="D10" s="67">
        <f t="shared" si="0"/>
        <v>0</v>
      </c>
    </row>
    <row r="11" spans="2:6" x14ac:dyDescent="0.35">
      <c r="B11" s="13" t="s">
        <v>261</v>
      </c>
      <c r="C11" s="46">
        <f>'Input Tab'!D140</f>
        <v>0</v>
      </c>
      <c r="D11" s="67">
        <f t="shared" si="0"/>
        <v>0</v>
      </c>
    </row>
    <row r="12" spans="2:6" x14ac:dyDescent="0.35">
      <c r="B12" s="64" t="s">
        <v>262</v>
      </c>
      <c r="C12" s="16">
        <f>'Input Tab'!D148</f>
        <v>0</v>
      </c>
      <c r="D12" s="72">
        <f t="shared" si="0"/>
        <v>0</v>
      </c>
    </row>
    <row r="13" spans="2:6" x14ac:dyDescent="0.35">
      <c r="B13" s="13" t="s">
        <v>59</v>
      </c>
      <c r="C13" s="46">
        <f>SUM(C7:C12)</f>
        <v>72.12</v>
      </c>
      <c r="D13" s="67">
        <f>SUM(D7:D12)</f>
        <v>5.5171800000000006</v>
      </c>
      <c r="E13" s="24">
        <f>C4-D13</f>
        <v>0</v>
      </c>
      <c r="F13" t="s">
        <v>263</v>
      </c>
    </row>
    <row r="14" spans="2:6" x14ac:dyDescent="0.35">
      <c r="B14" s="13"/>
      <c r="D14" s="60"/>
    </row>
    <row r="15" spans="2:6" x14ac:dyDescent="0.35">
      <c r="B15" s="73" t="s">
        <v>254</v>
      </c>
      <c r="C15" s="78">
        <f>C4/C13</f>
        <v>7.6499999999999999E-2</v>
      </c>
      <c r="D15" s="66"/>
    </row>
    <row r="17" spans="2:6" x14ac:dyDescent="0.35">
      <c r="B17" s="74"/>
      <c r="C17" s="75" t="s">
        <v>264</v>
      </c>
      <c r="D17" s="76"/>
    </row>
    <row r="18" spans="2:6" x14ac:dyDescent="0.35">
      <c r="B18" s="63" t="s">
        <v>224</v>
      </c>
      <c r="C18" s="46">
        <f>'Input Tab'!D54</f>
        <v>0</v>
      </c>
      <c r="D18" s="60"/>
      <c r="E18" t="s">
        <v>255</v>
      </c>
    </row>
    <row r="19" spans="2:6" x14ac:dyDescent="0.35">
      <c r="B19" s="13"/>
      <c r="D19" s="60"/>
    </row>
    <row r="20" spans="2:6" x14ac:dyDescent="0.35">
      <c r="B20" s="63" t="s">
        <v>226</v>
      </c>
      <c r="D20" s="71" t="s">
        <v>256</v>
      </c>
      <c r="E20" t="s">
        <v>257</v>
      </c>
    </row>
    <row r="21" spans="2:6" x14ac:dyDescent="0.35">
      <c r="B21" s="13" t="s">
        <v>60</v>
      </c>
      <c r="C21" s="46">
        <f>C7</f>
        <v>72.12</v>
      </c>
      <c r="D21" s="67">
        <f>C21*$C$29</f>
        <v>0</v>
      </c>
    </row>
    <row r="22" spans="2:6" x14ac:dyDescent="0.35">
      <c r="B22" s="13" t="s">
        <v>258</v>
      </c>
      <c r="C22" s="46">
        <f>C8</f>
        <v>0</v>
      </c>
      <c r="D22" s="67">
        <f t="shared" ref="D22:D26" si="1">C22*$C$29</f>
        <v>0</v>
      </c>
    </row>
    <row r="23" spans="2:6" x14ac:dyDescent="0.35">
      <c r="B23" s="13" t="s">
        <v>259</v>
      </c>
      <c r="C23" s="46">
        <f>C9</f>
        <v>0</v>
      </c>
      <c r="D23" s="67">
        <f t="shared" si="1"/>
        <v>0</v>
      </c>
    </row>
    <row r="24" spans="2:6" x14ac:dyDescent="0.35">
      <c r="B24" s="13" t="s">
        <v>260</v>
      </c>
      <c r="C24" s="46">
        <f t="shared" ref="C24:C26" si="2">C10</f>
        <v>0</v>
      </c>
      <c r="D24" s="67">
        <f t="shared" si="1"/>
        <v>0</v>
      </c>
    </row>
    <row r="25" spans="2:6" x14ac:dyDescent="0.35">
      <c r="B25" s="13" t="s">
        <v>261</v>
      </c>
      <c r="C25" s="46">
        <f t="shared" si="2"/>
        <v>0</v>
      </c>
      <c r="D25" s="67">
        <f t="shared" si="1"/>
        <v>0</v>
      </c>
    </row>
    <row r="26" spans="2:6" x14ac:dyDescent="0.35">
      <c r="B26" s="64" t="s">
        <v>262</v>
      </c>
      <c r="C26" s="16">
        <f t="shared" si="2"/>
        <v>0</v>
      </c>
      <c r="D26" s="72">
        <f t="shared" si="1"/>
        <v>0</v>
      </c>
    </row>
    <row r="27" spans="2:6" x14ac:dyDescent="0.35">
      <c r="B27" s="13" t="s">
        <v>59</v>
      </c>
      <c r="C27" s="46">
        <f>SUM(C21:C26)</f>
        <v>72.12</v>
      </c>
      <c r="D27" s="67">
        <f>SUM(D21:D26)</f>
        <v>0</v>
      </c>
      <c r="E27" s="24">
        <f>C18-D27</f>
        <v>0</v>
      </c>
      <c r="F27" t="s">
        <v>263</v>
      </c>
    </row>
    <row r="28" spans="2:6" x14ac:dyDescent="0.35">
      <c r="B28" s="13"/>
      <c r="D28" s="60"/>
    </row>
    <row r="29" spans="2:6" x14ac:dyDescent="0.35">
      <c r="B29" s="73" t="s">
        <v>264</v>
      </c>
      <c r="C29" s="78">
        <f>C18/C27</f>
        <v>0</v>
      </c>
      <c r="D29" s="66"/>
    </row>
    <row r="31" spans="2:6" x14ac:dyDescent="0.35">
      <c r="B31" s="68"/>
      <c r="C31" s="69" t="s">
        <v>265</v>
      </c>
      <c r="D31" s="70"/>
    </row>
    <row r="32" spans="2:6" x14ac:dyDescent="0.35">
      <c r="B32" s="63" t="s">
        <v>224</v>
      </c>
      <c r="D32" s="60"/>
      <c r="E32" t="s">
        <v>266</v>
      </c>
    </row>
    <row r="33" spans="2:6" x14ac:dyDescent="0.35">
      <c r="B33" s="13" t="s">
        <v>267</v>
      </c>
      <c r="C33" s="46">
        <f>'Input Tab'!D75</f>
        <v>0</v>
      </c>
      <c r="D33" s="60"/>
    </row>
    <row r="34" spans="2:6" x14ac:dyDescent="0.35">
      <c r="B34" s="13" t="s">
        <v>268</v>
      </c>
      <c r="C34" s="24">
        <f>D7</f>
        <v>5.5171800000000006</v>
      </c>
      <c r="D34" s="60"/>
    </row>
    <row r="35" spans="2:6" x14ac:dyDescent="0.35">
      <c r="B35" s="13" t="s">
        <v>269</v>
      </c>
      <c r="C35" s="24">
        <f>D21</f>
        <v>0</v>
      </c>
      <c r="D35" s="60"/>
    </row>
    <row r="36" spans="2:6" x14ac:dyDescent="0.35">
      <c r="B36" s="13" t="s">
        <v>270</v>
      </c>
      <c r="C36" s="24">
        <f>D11</f>
        <v>0</v>
      </c>
      <c r="D36" s="60"/>
    </row>
    <row r="37" spans="2:6" x14ac:dyDescent="0.35">
      <c r="B37" s="13" t="s">
        <v>271</v>
      </c>
      <c r="C37" s="24">
        <f>D25</f>
        <v>0</v>
      </c>
      <c r="D37" s="60"/>
    </row>
    <row r="38" spans="2:6" x14ac:dyDescent="0.35">
      <c r="B38" s="13" t="s">
        <v>272</v>
      </c>
      <c r="C38" s="24">
        <f>D12</f>
        <v>0</v>
      </c>
      <c r="D38" s="60"/>
    </row>
    <row r="39" spans="2:6" x14ac:dyDescent="0.35">
      <c r="B39" s="13" t="s">
        <v>273</v>
      </c>
      <c r="C39" s="24">
        <f>D26</f>
        <v>0</v>
      </c>
      <c r="D39" s="60"/>
    </row>
    <row r="40" spans="2:6" x14ac:dyDescent="0.35">
      <c r="B40" s="13" t="s">
        <v>274</v>
      </c>
      <c r="C40" s="24">
        <f>D8</f>
        <v>0</v>
      </c>
      <c r="D40" s="60"/>
    </row>
    <row r="41" spans="2:6" x14ac:dyDescent="0.35">
      <c r="B41" s="64" t="s">
        <v>275</v>
      </c>
      <c r="C41" s="35">
        <f>D22</f>
        <v>0</v>
      </c>
      <c r="D41" s="60"/>
    </row>
    <row r="42" spans="2:6" x14ac:dyDescent="0.35">
      <c r="B42" s="13" t="s">
        <v>276</v>
      </c>
      <c r="C42" s="24">
        <f>SUM(C33:C41)</f>
        <v>5.5171800000000006</v>
      </c>
      <c r="D42" s="60"/>
    </row>
    <row r="43" spans="2:6" x14ac:dyDescent="0.35">
      <c r="B43" s="13"/>
      <c r="D43" s="60"/>
    </row>
    <row r="44" spans="2:6" x14ac:dyDescent="0.35">
      <c r="B44" s="63" t="s">
        <v>277</v>
      </c>
      <c r="D44" s="71" t="s">
        <v>256</v>
      </c>
    </row>
    <row r="45" spans="2:6" x14ac:dyDescent="0.35">
      <c r="B45" s="13" t="s">
        <v>60</v>
      </c>
      <c r="C45" s="24">
        <f>C7</f>
        <v>72.12</v>
      </c>
      <c r="D45" s="67">
        <f>C45*$C$50</f>
        <v>5.5171800000000006</v>
      </c>
    </row>
    <row r="46" spans="2:6" x14ac:dyDescent="0.35">
      <c r="B46" s="13" t="s">
        <v>261</v>
      </c>
      <c r="C46" s="24">
        <f>C11</f>
        <v>0</v>
      </c>
      <c r="D46" s="67">
        <f t="shared" ref="D46:D47" si="3">C46*$C$50</f>
        <v>0</v>
      </c>
    </row>
    <row r="47" spans="2:6" x14ac:dyDescent="0.35">
      <c r="B47" s="64" t="s">
        <v>262</v>
      </c>
      <c r="C47" s="35">
        <f>C12</f>
        <v>0</v>
      </c>
      <c r="D47" s="72">
        <f t="shared" si="3"/>
        <v>0</v>
      </c>
    </row>
    <row r="48" spans="2:6" x14ac:dyDescent="0.35">
      <c r="B48" s="13" t="s">
        <v>59</v>
      </c>
      <c r="C48" s="14">
        <f>SUM(C45:C47)</f>
        <v>72.12</v>
      </c>
      <c r="D48" s="77">
        <f>SUM(D45:D47)</f>
        <v>5.5171800000000006</v>
      </c>
      <c r="E48" s="24">
        <f>C42-D48</f>
        <v>0</v>
      </c>
      <c r="F48" t="s">
        <v>263</v>
      </c>
    </row>
    <row r="49" spans="2:4" x14ac:dyDescent="0.35">
      <c r="B49" s="13"/>
      <c r="D49" s="60"/>
    </row>
    <row r="50" spans="2:4" x14ac:dyDescent="0.35">
      <c r="B50" s="73" t="s">
        <v>265</v>
      </c>
      <c r="C50" s="78">
        <f>C42/C48</f>
        <v>7.6499999999999999E-2</v>
      </c>
      <c r="D50" s="66"/>
    </row>
    <row r="52" spans="2:4" x14ac:dyDescent="0.35">
      <c r="B52" s="79"/>
      <c r="C52" s="69" t="s">
        <v>278</v>
      </c>
      <c r="D52" s="80"/>
    </row>
    <row r="53" spans="2:4" x14ac:dyDescent="0.35">
      <c r="B53" s="13" t="s">
        <v>279</v>
      </c>
      <c r="C53" s="46">
        <f>'Input Tab'!D138</f>
        <v>0</v>
      </c>
      <c r="D53" s="60"/>
    </row>
    <row r="54" spans="2:4" x14ac:dyDescent="0.35">
      <c r="B54" s="13" t="s">
        <v>280</v>
      </c>
      <c r="C54" s="24">
        <f>D9</f>
        <v>0</v>
      </c>
      <c r="D54" s="60"/>
    </row>
    <row r="55" spans="2:4" x14ac:dyDescent="0.35">
      <c r="B55" s="13" t="s">
        <v>281</v>
      </c>
      <c r="C55" s="24">
        <f>D23</f>
        <v>0</v>
      </c>
      <c r="D55" s="60"/>
    </row>
    <row r="56" spans="2:4" x14ac:dyDescent="0.35">
      <c r="B56" s="13"/>
      <c r="D56" s="60"/>
    </row>
    <row r="57" spans="2:4" x14ac:dyDescent="0.35">
      <c r="B57" s="13" t="s">
        <v>282</v>
      </c>
      <c r="C57" s="46">
        <f>'Input Tab'!D96</f>
        <v>0</v>
      </c>
      <c r="D57" s="60"/>
    </row>
    <row r="58" spans="2:4" x14ac:dyDescent="0.35">
      <c r="B58" s="13" t="s">
        <v>283</v>
      </c>
      <c r="C58" s="24">
        <f>D10</f>
        <v>0</v>
      </c>
      <c r="D58" s="60"/>
    </row>
    <row r="59" spans="2:4" x14ac:dyDescent="0.35">
      <c r="B59" s="13" t="s">
        <v>284</v>
      </c>
      <c r="C59" s="24">
        <f>D24</f>
        <v>0</v>
      </c>
      <c r="D59" s="60"/>
    </row>
    <row r="60" spans="2:4" x14ac:dyDescent="0.35">
      <c r="B60" s="13"/>
      <c r="D60" s="60"/>
    </row>
    <row r="61" spans="2:4" x14ac:dyDescent="0.35">
      <c r="B61" s="13" t="s">
        <v>285</v>
      </c>
      <c r="C61" s="46">
        <f>'Input Tab'!D146</f>
        <v>0</v>
      </c>
      <c r="D61" s="60"/>
    </row>
    <row r="62" spans="2:4" x14ac:dyDescent="0.35">
      <c r="B62" s="13" t="s">
        <v>286</v>
      </c>
      <c r="C62" s="24">
        <f>D46</f>
        <v>0</v>
      </c>
      <c r="D62" s="60"/>
    </row>
    <row r="63" spans="2:4" x14ac:dyDescent="0.35">
      <c r="B63" s="13"/>
      <c r="D63" s="60"/>
    </row>
    <row r="64" spans="2:4" x14ac:dyDescent="0.35">
      <c r="B64" s="13" t="s">
        <v>287</v>
      </c>
      <c r="C64" s="46">
        <f>'Input Tab'!D154</f>
        <v>0</v>
      </c>
      <c r="D64" s="60"/>
    </row>
    <row r="65" spans="2:14" x14ac:dyDescent="0.35">
      <c r="B65" s="64" t="s">
        <v>288</v>
      </c>
      <c r="C65" s="35">
        <f>D47</f>
        <v>0</v>
      </c>
      <c r="D65" s="60"/>
      <c r="F65" s="68"/>
      <c r="G65" s="69" t="s">
        <v>289</v>
      </c>
      <c r="H65" s="91"/>
      <c r="I65" s="70"/>
      <c r="K65" s="68"/>
      <c r="L65" s="69" t="s">
        <v>290</v>
      </c>
      <c r="M65" s="91"/>
      <c r="N65" s="70"/>
    </row>
    <row r="66" spans="2:14" x14ac:dyDescent="0.35">
      <c r="B66" s="13"/>
      <c r="D66" s="60"/>
      <c r="F66" s="13"/>
      <c r="I66" s="60"/>
      <c r="K66" s="13"/>
      <c r="N66" s="60"/>
    </row>
    <row r="67" spans="2:14" x14ac:dyDescent="0.35">
      <c r="B67" s="63" t="s">
        <v>291</v>
      </c>
      <c r="C67" s="24">
        <f>SUM(C53:C65)</f>
        <v>0</v>
      </c>
      <c r="D67" s="60"/>
      <c r="F67" s="83" t="s">
        <v>224</v>
      </c>
      <c r="G67" s="24">
        <f>C67</f>
        <v>0</v>
      </c>
      <c r="I67" s="60"/>
      <c r="K67" s="83" t="s">
        <v>224</v>
      </c>
      <c r="L67" s="24">
        <f>G67</f>
        <v>0</v>
      </c>
      <c r="N67" s="60"/>
    </row>
    <row r="68" spans="2:14" x14ac:dyDescent="0.35">
      <c r="B68" s="13"/>
      <c r="D68" s="60"/>
      <c r="F68" s="13"/>
      <c r="I68" s="60"/>
      <c r="K68" s="13"/>
      <c r="N68" s="60"/>
    </row>
    <row r="69" spans="2:14" x14ac:dyDescent="0.35">
      <c r="B69" s="13" t="s">
        <v>292</v>
      </c>
      <c r="D69" s="60"/>
      <c r="F69" s="13" t="s">
        <v>293</v>
      </c>
      <c r="I69" s="60"/>
      <c r="K69" s="13" t="s">
        <v>294</v>
      </c>
      <c r="N69" s="60"/>
    </row>
    <row r="70" spans="2:14" x14ac:dyDescent="0.35">
      <c r="B70" s="13" t="s">
        <v>60</v>
      </c>
      <c r="C70" s="24">
        <f>C7</f>
        <v>72.12</v>
      </c>
      <c r="D70" s="60"/>
      <c r="F70" s="88" t="str">
        <f>B70</f>
        <v>Direct Labor</v>
      </c>
      <c r="G70" s="24">
        <f>C70</f>
        <v>72.12</v>
      </c>
      <c r="I70" s="60"/>
      <c r="K70" s="88" t="str">
        <f>F70</f>
        <v>Direct Labor</v>
      </c>
      <c r="L70" s="24">
        <f>G70</f>
        <v>72.12</v>
      </c>
      <c r="N70" s="60"/>
    </row>
    <row r="71" spans="2:14" x14ac:dyDescent="0.35">
      <c r="B71" s="13" t="s">
        <v>295</v>
      </c>
      <c r="C71" s="24">
        <f>D45</f>
        <v>5.5171800000000006</v>
      </c>
      <c r="D71" s="60"/>
      <c r="F71" s="88" t="str">
        <f>B71</f>
        <v>Labor OH</v>
      </c>
      <c r="G71" s="24">
        <f>C71</f>
        <v>5.5171800000000006</v>
      </c>
      <c r="I71" s="60"/>
      <c r="K71" s="88" t="str">
        <f>F71</f>
        <v>Labor OH</v>
      </c>
      <c r="L71" s="24">
        <f>G71</f>
        <v>5.5171800000000006</v>
      </c>
      <c r="N71" s="60"/>
    </row>
    <row r="72" spans="2:14" x14ac:dyDescent="0.35">
      <c r="B72" s="64" t="s">
        <v>296</v>
      </c>
      <c r="C72" s="16">
        <f>'Input Tab'!D13-'Input Tab'!D4</f>
        <v>1</v>
      </c>
      <c r="D72" s="60"/>
      <c r="F72" s="88" t="s">
        <v>297</v>
      </c>
      <c r="G72" s="35">
        <f>'2-Rate'!C72-'Input Tab'!D188-'Input Tab'!D189</f>
        <v>1</v>
      </c>
      <c r="I72" s="60"/>
      <c r="K72" s="88" t="s">
        <v>298</v>
      </c>
      <c r="L72" s="35">
        <v>0</v>
      </c>
      <c r="N72" s="60"/>
    </row>
    <row r="73" spans="2:14" x14ac:dyDescent="0.35">
      <c r="B73" s="81" t="s">
        <v>299</v>
      </c>
      <c r="C73" s="82">
        <f>SUM(C70:C72)</f>
        <v>78.637180000000001</v>
      </c>
      <c r="D73" s="60"/>
      <c r="F73" s="13" t="s">
        <v>299</v>
      </c>
      <c r="G73" s="24">
        <f>SUM(G70:G72)</f>
        <v>78.637180000000001</v>
      </c>
      <c r="I73" s="60"/>
      <c r="K73" s="13" t="s">
        <v>299</v>
      </c>
      <c r="L73" s="24">
        <f>SUM(L70:L72)</f>
        <v>77.637180000000001</v>
      </c>
      <c r="N73" s="60"/>
    </row>
    <row r="74" spans="2:14" x14ac:dyDescent="0.35">
      <c r="B74" s="13"/>
      <c r="D74" s="60"/>
      <c r="F74" s="13"/>
      <c r="I74" s="60"/>
      <c r="K74" s="13"/>
      <c r="N74" s="60"/>
    </row>
    <row r="75" spans="2:14" x14ac:dyDescent="0.35">
      <c r="B75" s="73" t="s">
        <v>300</v>
      </c>
      <c r="C75" s="78">
        <f>C67/C73</f>
        <v>0</v>
      </c>
      <c r="D75" s="66"/>
      <c r="F75" s="73" t="s">
        <v>301</v>
      </c>
      <c r="G75" s="78">
        <f>G67/G73</f>
        <v>0</v>
      </c>
      <c r="H75" s="65"/>
      <c r="I75" s="66"/>
      <c r="K75" s="73" t="s">
        <v>301</v>
      </c>
      <c r="L75" s="78">
        <f>L67/L73</f>
        <v>0</v>
      </c>
      <c r="M75" s="65"/>
      <c r="N75" s="66"/>
    </row>
    <row r="76" spans="2:14" x14ac:dyDescent="0.35">
      <c r="F76" s="13"/>
      <c r="I76" s="60"/>
      <c r="K76" s="13"/>
      <c r="N76" s="60"/>
    </row>
    <row r="77" spans="2:14" x14ac:dyDescent="0.35">
      <c r="F77" s="13"/>
      <c r="I77" s="60"/>
      <c r="K77" s="13"/>
      <c r="N77" s="60"/>
    </row>
    <row r="78" spans="2:14" x14ac:dyDescent="0.35">
      <c r="B78" t="s">
        <v>241</v>
      </c>
      <c r="C78" s="24">
        <f>C67+C73</f>
        <v>78.637180000000001</v>
      </c>
      <c r="F78" s="13"/>
      <c r="I78" s="60"/>
      <c r="K78" s="13"/>
      <c r="N78" s="60"/>
    </row>
    <row r="79" spans="2:14" x14ac:dyDescent="0.35">
      <c r="B79" t="s">
        <v>195</v>
      </c>
      <c r="C79" s="24">
        <f>'Input Tab'!D178</f>
        <v>78.637180000000001</v>
      </c>
      <c r="F79" s="13"/>
      <c r="I79" s="60"/>
      <c r="K79" s="13"/>
      <c r="N79" s="60"/>
    </row>
    <row r="80" spans="2:14" x14ac:dyDescent="0.35">
      <c r="F80" s="13"/>
      <c r="I80" s="60"/>
      <c r="K80" s="13"/>
      <c r="N80" s="60"/>
    </row>
    <row r="81" spans="2:14" x14ac:dyDescent="0.35">
      <c r="B81" s="84" t="s">
        <v>243</v>
      </c>
      <c r="C81" s="59"/>
      <c r="F81" s="84" t="s">
        <v>243</v>
      </c>
      <c r="G81" s="59"/>
      <c r="I81" s="60"/>
      <c r="K81" s="84" t="s">
        <v>243</v>
      </c>
      <c r="L81" s="59"/>
      <c r="N81" s="60"/>
    </row>
    <row r="82" spans="2:14" x14ac:dyDescent="0.35">
      <c r="B82" s="83" t="s">
        <v>45</v>
      </c>
      <c r="C82" s="77">
        <f>'Input Tab'!D184</f>
        <v>72.12</v>
      </c>
      <c r="D82" t="s">
        <v>302</v>
      </c>
      <c r="F82" s="83" t="s">
        <v>45</v>
      </c>
      <c r="G82" s="77">
        <f>C82</f>
        <v>72.12</v>
      </c>
      <c r="H82" t="s">
        <v>302</v>
      </c>
      <c r="I82" s="60"/>
      <c r="K82" s="83" t="s">
        <v>45</v>
      </c>
      <c r="L82" s="77">
        <f>G82</f>
        <v>72.12</v>
      </c>
      <c r="M82" t="s">
        <v>302</v>
      </c>
      <c r="N82" s="60"/>
    </row>
    <row r="83" spans="2:14" x14ac:dyDescent="0.35">
      <c r="B83" s="83" t="s">
        <v>303</v>
      </c>
      <c r="C83" s="47">
        <f>C82*C50</f>
        <v>5.5171800000000006</v>
      </c>
      <c r="F83" s="83" t="s">
        <v>303</v>
      </c>
      <c r="G83" s="67">
        <f>C83</f>
        <v>5.5171800000000006</v>
      </c>
      <c r="I83" s="60"/>
      <c r="K83" s="83" t="s">
        <v>303</v>
      </c>
      <c r="L83" s="67">
        <f>G83</f>
        <v>5.5171800000000006</v>
      </c>
      <c r="N83" s="60"/>
    </row>
    <row r="84" spans="2:14" x14ac:dyDescent="0.35">
      <c r="B84" s="83" t="s">
        <v>239</v>
      </c>
      <c r="C84" s="85">
        <f>'Input Tab'!D192-'Input Tab'!D184</f>
        <v>1</v>
      </c>
      <c r="F84" s="83" t="s">
        <v>239</v>
      </c>
      <c r="G84" s="85">
        <f>C84</f>
        <v>1</v>
      </c>
      <c r="I84" s="60"/>
      <c r="K84" s="83" t="s">
        <v>239</v>
      </c>
      <c r="L84" s="85">
        <f>G84</f>
        <v>1</v>
      </c>
      <c r="N84" s="60"/>
    </row>
    <row r="85" spans="2:14" x14ac:dyDescent="0.35">
      <c r="B85" s="83" t="s">
        <v>59</v>
      </c>
      <c r="C85" s="77">
        <f>SUM(C82:C84)</f>
        <v>78.637180000000001</v>
      </c>
      <c r="D85" t="s">
        <v>304</v>
      </c>
      <c r="F85" s="83" t="s">
        <v>59</v>
      </c>
      <c r="G85" s="77">
        <f>C85</f>
        <v>78.637180000000001</v>
      </c>
      <c r="I85" s="60"/>
      <c r="K85" s="83" t="s">
        <v>59</v>
      </c>
      <c r="L85" s="77">
        <f>G85</f>
        <v>78.637180000000001</v>
      </c>
      <c r="N85" s="60"/>
    </row>
    <row r="86" spans="2:14" x14ac:dyDescent="0.35">
      <c r="B86" s="83" t="s">
        <v>240</v>
      </c>
      <c r="C86" s="86">
        <f>C85*C75</f>
        <v>0</v>
      </c>
      <c r="F86" s="83" t="s">
        <v>240</v>
      </c>
      <c r="G86" s="85">
        <f>(G85-'Input Tab'!D188-'Input Tab'!D189)*'2-Rate'!G75</f>
        <v>0</v>
      </c>
      <c r="H86" t="s">
        <v>305</v>
      </c>
      <c r="I86" s="77">
        <f>G85-'Input Tab'!D188-'Input Tab'!D189</f>
        <v>78.637180000000001</v>
      </c>
      <c r="K86" s="83" t="s">
        <v>240</v>
      </c>
      <c r="L86" s="85">
        <f>(L82+L83)*'2-Rate'!L75</f>
        <v>0</v>
      </c>
      <c r="M86" t="s">
        <v>305</v>
      </c>
      <c r="N86" s="67">
        <f>L82+L83</f>
        <v>77.637180000000001</v>
      </c>
    </row>
    <row r="87" spans="2:14" x14ac:dyDescent="0.35">
      <c r="B87" s="83" t="s">
        <v>197</v>
      </c>
      <c r="C87" s="67">
        <f>C85+C86</f>
        <v>78.637180000000001</v>
      </c>
      <c r="F87" s="83" t="s">
        <v>197</v>
      </c>
      <c r="G87" s="77">
        <f>G85+G86</f>
        <v>78.637180000000001</v>
      </c>
      <c r="I87" s="60"/>
      <c r="K87" s="83" t="s">
        <v>197</v>
      </c>
      <c r="L87" s="77">
        <f>L85+L86</f>
        <v>78.637180000000001</v>
      </c>
      <c r="N87" s="60"/>
    </row>
    <row r="88" spans="2:14" x14ac:dyDescent="0.35">
      <c r="B88" s="83" t="s">
        <v>198</v>
      </c>
      <c r="C88" s="72">
        <f>C87*'Input Tab'!I195</f>
        <v>5.504602600000001</v>
      </c>
      <c r="F88" s="83" t="s">
        <v>198</v>
      </c>
      <c r="G88" s="86">
        <f>G87*'Input Tab'!I195</f>
        <v>5.504602600000001</v>
      </c>
      <c r="I88" s="60"/>
      <c r="K88" s="83" t="s">
        <v>198</v>
      </c>
      <c r="L88" s="86">
        <f>L87*'Input Tab'!I195</f>
        <v>5.504602600000001</v>
      </c>
      <c r="N88" s="60"/>
    </row>
    <row r="89" spans="2:14" x14ac:dyDescent="0.35">
      <c r="B89" s="87" t="s">
        <v>247</v>
      </c>
      <c r="C89" s="72">
        <f>C87+C88</f>
        <v>84.141782599999999</v>
      </c>
      <c r="F89" s="87" t="s">
        <v>247</v>
      </c>
      <c r="G89" s="72">
        <f>G87+G88</f>
        <v>84.141782599999999</v>
      </c>
      <c r="H89" s="65"/>
      <c r="I89" s="66"/>
      <c r="K89" s="87" t="s">
        <v>247</v>
      </c>
      <c r="L89" s="72">
        <f>L87+L88</f>
        <v>84.141782599999999</v>
      </c>
      <c r="M89" s="65"/>
      <c r="N89" s="66"/>
    </row>
    <row r="91" spans="2:14" x14ac:dyDescent="0.35">
      <c r="B91" s="10" t="s">
        <v>200</v>
      </c>
    </row>
    <row r="92" spans="2:14" x14ac:dyDescent="0.35">
      <c r="B92" s="17" t="s">
        <v>201</v>
      </c>
      <c r="C92" s="26">
        <f>(C83+C86)/C82</f>
        <v>7.6499999999999999E-2</v>
      </c>
    </row>
    <row r="93" spans="2:14" x14ac:dyDescent="0.35">
      <c r="B93" s="17" t="s">
        <v>202</v>
      </c>
      <c r="C93" s="26">
        <f>1-C94</f>
        <v>1</v>
      </c>
      <c r="G93" s="27">
        <f>1-G94</f>
        <v>1</v>
      </c>
      <c r="L93" s="27">
        <f>1-L94</f>
        <v>0.98728336901196101</v>
      </c>
    </row>
    <row r="94" spans="2:14" x14ac:dyDescent="0.35">
      <c r="B94" s="17" t="s">
        <v>203</v>
      </c>
      <c r="C94" s="26">
        <f>(('Input Tab'!D186+'Input Tab'!D189)*'2-Rate'!C75)/C87</f>
        <v>0</v>
      </c>
      <c r="G94" s="26">
        <f>(('Input Tab'!D186*'2-Rate'!G75)+'Input Tab'!D189)/G87</f>
        <v>0</v>
      </c>
      <c r="L94" s="26">
        <f>('Input Tab'!D189+'Input Tab'!D186)/L87</f>
        <v>1.2716630988038991E-2</v>
      </c>
    </row>
    <row r="95" spans="2:14" x14ac:dyDescent="0.35">
      <c r="B95" s="17" t="s">
        <v>204</v>
      </c>
      <c r="C95" s="27">
        <f>1-C96</f>
        <v>1</v>
      </c>
      <c r="G95" s="27">
        <f>1-G96</f>
        <v>1</v>
      </c>
      <c r="L95" s="27">
        <f>1-L96</f>
        <v>1</v>
      </c>
    </row>
    <row r="96" spans="2:14" x14ac:dyDescent="0.35">
      <c r="B96" s="17" t="s">
        <v>205</v>
      </c>
      <c r="C96" s="26">
        <f>('Input Tab'!D189*'2-Rate'!C75)/'2-Rate'!C87</f>
        <v>0</v>
      </c>
      <c r="G96" s="26">
        <f>'Input Tab'!D189/'2-Rate'!G87</f>
        <v>0</v>
      </c>
      <c r="L96" s="26">
        <f>'Input Tab'!D189/'2-Rate'!L87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97"/>
  <sheetViews>
    <sheetView topLeftCell="A68" workbookViewId="0">
      <selection activeCell="G79" sqref="G79"/>
    </sheetView>
  </sheetViews>
  <sheetFormatPr defaultRowHeight="14.5" x14ac:dyDescent="0.35"/>
  <cols>
    <col min="1" max="1" width="12.54296875" customWidth="1"/>
    <col min="2" max="2" width="28.26953125" customWidth="1"/>
    <col min="3" max="3" width="14.26953125" customWidth="1"/>
    <col min="4" max="4" width="13.1796875" customWidth="1"/>
    <col min="6" max="6" width="20.1796875" customWidth="1"/>
    <col min="11" max="11" width="21.26953125" customWidth="1"/>
    <col min="13" max="13" width="10.81640625" customWidth="1"/>
  </cols>
  <sheetData>
    <row r="1" spans="2:6" x14ac:dyDescent="0.35">
      <c r="B1" s="34" t="s">
        <v>306</v>
      </c>
    </row>
    <row r="3" spans="2:6" x14ac:dyDescent="0.35">
      <c r="B3" s="74"/>
      <c r="C3" s="75" t="s">
        <v>254</v>
      </c>
      <c r="D3" s="76"/>
    </row>
    <row r="4" spans="2:6" x14ac:dyDescent="0.35">
      <c r="B4" s="63" t="s">
        <v>224</v>
      </c>
      <c r="C4" s="46">
        <f>'Input Tab'!D33</f>
        <v>5.5171799999999998</v>
      </c>
      <c r="D4" s="60"/>
      <c r="E4" t="s">
        <v>255</v>
      </c>
    </row>
    <row r="5" spans="2:6" x14ac:dyDescent="0.35">
      <c r="B5" s="13"/>
      <c r="D5" s="60"/>
    </row>
    <row r="6" spans="2:6" x14ac:dyDescent="0.35">
      <c r="B6" s="63" t="s">
        <v>226</v>
      </c>
      <c r="D6" s="71" t="s">
        <v>256</v>
      </c>
      <c r="E6" t="s">
        <v>257</v>
      </c>
    </row>
    <row r="7" spans="2:6" x14ac:dyDescent="0.35">
      <c r="B7" s="13" t="s">
        <v>60</v>
      </c>
      <c r="C7" s="46">
        <f>'Input Tab'!D4</f>
        <v>72.12</v>
      </c>
      <c r="D7" s="67">
        <f>C7*$C$15</f>
        <v>5.5171800000000006</v>
      </c>
    </row>
    <row r="8" spans="2:6" x14ac:dyDescent="0.35">
      <c r="B8" s="13" t="s">
        <v>258</v>
      </c>
      <c r="C8" s="46">
        <f>'Input Tab'!D57</f>
        <v>0</v>
      </c>
      <c r="D8" s="67">
        <f t="shared" ref="D8:D12" si="0">C8*$C$15</f>
        <v>0</v>
      </c>
    </row>
    <row r="9" spans="2:6" x14ac:dyDescent="0.35">
      <c r="B9" s="13" t="s">
        <v>259</v>
      </c>
      <c r="C9" s="46">
        <f>'Input Tab'!D117</f>
        <v>0</v>
      </c>
      <c r="D9" s="67">
        <f t="shared" si="0"/>
        <v>0</v>
      </c>
    </row>
    <row r="10" spans="2:6" x14ac:dyDescent="0.35">
      <c r="B10" s="13" t="s">
        <v>260</v>
      </c>
      <c r="C10" s="46">
        <f>'Input Tab'!D78</f>
        <v>0</v>
      </c>
      <c r="D10" s="67">
        <f t="shared" si="0"/>
        <v>0</v>
      </c>
    </row>
    <row r="11" spans="2:6" x14ac:dyDescent="0.35">
      <c r="B11" s="13" t="s">
        <v>261</v>
      </c>
      <c r="C11" s="46">
        <f>'Input Tab'!D140</f>
        <v>0</v>
      </c>
      <c r="D11" s="67">
        <f t="shared" si="0"/>
        <v>0</v>
      </c>
    </row>
    <row r="12" spans="2:6" x14ac:dyDescent="0.35">
      <c r="B12" s="64" t="s">
        <v>262</v>
      </c>
      <c r="C12" s="16">
        <f>'Input Tab'!D148</f>
        <v>0</v>
      </c>
      <c r="D12" s="72">
        <f t="shared" si="0"/>
        <v>0</v>
      </c>
    </row>
    <row r="13" spans="2:6" x14ac:dyDescent="0.35">
      <c r="B13" s="13" t="s">
        <v>59</v>
      </c>
      <c r="C13" s="46">
        <f>SUM(C7:C12)</f>
        <v>72.12</v>
      </c>
      <c r="D13" s="67">
        <f>SUM(D7:D12)</f>
        <v>5.5171800000000006</v>
      </c>
      <c r="E13" s="24">
        <f>C4-D13</f>
        <v>0</v>
      </c>
      <c r="F13" t="s">
        <v>263</v>
      </c>
    </row>
    <row r="14" spans="2:6" x14ac:dyDescent="0.35">
      <c r="B14" s="13"/>
      <c r="D14" s="60"/>
    </row>
    <row r="15" spans="2:6" x14ac:dyDescent="0.35">
      <c r="B15" s="73" t="s">
        <v>254</v>
      </c>
      <c r="C15" s="78">
        <f>C4/C13</f>
        <v>7.6499999999999999E-2</v>
      </c>
      <c r="D15" s="66"/>
    </row>
    <row r="17" spans="2:6" x14ac:dyDescent="0.35">
      <c r="B17" s="74"/>
      <c r="C17" s="75" t="s">
        <v>264</v>
      </c>
      <c r="D17" s="76"/>
    </row>
    <row r="18" spans="2:6" x14ac:dyDescent="0.35">
      <c r="B18" s="63" t="s">
        <v>224</v>
      </c>
      <c r="C18" s="46">
        <f>'Input Tab'!D54</f>
        <v>0</v>
      </c>
      <c r="D18" s="60"/>
      <c r="E18" t="s">
        <v>255</v>
      </c>
    </row>
    <row r="19" spans="2:6" x14ac:dyDescent="0.35">
      <c r="B19" s="13"/>
      <c r="D19" s="60"/>
    </row>
    <row r="20" spans="2:6" x14ac:dyDescent="0.35">
      <c r="B20" s="63" t="s">
        <v>226</v>
      </c>
      <c r="D20" s="71" t="s">
        <v>256</v>
      </c>
      <c r="E20" t="s">
        <v>257</v>
      </c>
    </row>
    <row r="21" spans="2:6" x14ac:dyDescent="0.35">
      <c r="B21" s="13" t="s">
        <v>307</v>
      </c>
      <c r="C21" s="46">
        <f>C7+D7</f>
        <v>77.637180000000001</v>
      </c>
      <c r="D21" s="67">
        <f>C21*$C$29</f>
        <v>0</v>
      </c>
    </row>
    <row r="22" spans="2:6" x14ac:dyDescent="0.35">
      <c r="B22" s="13" t="s">
        <v>308</v>
      </c>
      <c r="C22" s="46">
        <f t="shared" ref="C22:C25" si="1">C8+D8</f>
        <v>0</v>
      </c>
      <c r="D22" s="67">
        <f t="shared" ref="D22:D26" si="2">C22*$C$29</f>
        <v>0</v>
      </c>
    </row>
    <row r="23" spans="2:6" x14ac:dyDescent="0.35">
      <c r="B23" s="13" t="s">
        <v>309</v>
      </c>
      <c r="C23" s="46">
        <f t="shared" si="1"/>
        <v>0</v>
      </c>
      <c r="D23" s="67">
        <f t="shared" si="2"/>
        <v>0</v>
      </c>
    </row>
    <row r="24" spans="2:6" x14ac:dyDescent="0.35">
      <c r="B24" s="13" t="s">
        <v>310</v>
      </c>
      <c r="C24" s="46">
        <f t="shared" si="1"/>
        <v>0</v>
      </c>
      <c r="D24" s="67">
        <f t="shared" si="2"/>
        <v>0</v>
      </c>
    </row>
    <row r="25" spans="2:6" x14ac:dyDescent="0.35">
      <c r="B25" s="13" t="s">
        <v>311</v>
      </c>
      <c r="C25" s="46">
        <f t="shared" si="1"/>
        <v>0</v>
      </c>
      <c r="D25" s="67">
        <f t="shared" si="2"/>
        <v>0</v>
      </c>
    </row>
    <row r="26" spans="2:6" x14ac:dyDescent="0.35">
      <c r="B26" s="64" t="s">
        <v>312</v>
      </c>
      <c r="C26" s="16">
        <f>C12+D12</f>
        <v>0</v>
      </c>
      <c r="D26" s="72">
        <f t="shared" si="2"/>
        <v>0</v>
      </c>
    </row>
    <row r="27" spans="2:6" x14ac:dyDescent="0.35">
      <c r="B27" s="13" t="s">
        <v>59</v>
      </c>
      <c r="C27" s="46">
        <f>SUM(C21:C26)</f>
        <v>77.637180000000001</v>
      </c>
      <c r="D27" s="67">
        <f>SUM(D21:D26)</f>
        <v>0</v>
      </c>
      <c r="E27" s="24">
        <f>C18-D27</f>
        <v>0</v>
      </c>
      <c r="F27" t="s">
        <v>263</v>
      </c>
    </row>
    <row r="28" spans="2:6" x14ac:dyDescent="0.35">
      <c r="B28" s="13"/>
      <c r="D28" s="60"/>
    </row>
    <row r="29" spans="2:6" x14ac:dyDescent="0.35">
      <c r="B29" s="73" t="s">
        <v>264</v>
      </c>
      <c r="C29" s="78">
        <f>C18/C27</f>
        <v>0</v>
      </c>
      <c r="D29" s="66"/>
    </row>
    <row r="31" spans="2:6" x14ac:dyDescent="0.35">
      <c r="B31" s="68"/>
      <c r="C31" s="69" t="s">
        <v>265</v>
      </c>
      <c r="D31" s="70"/>
    </row>
    <row r="32" spans="2:6" x14ac:dyDescent="0.35">
      <c r="B32" s="63" t="s">
        <v>224</v>
      </c>
      <c r="D32" s="60"/>
      <c r="E32" t="s">
        <v>266</v>
      </c>
    </row>
    <row r="33" spans="2:6" x14ac:dyDescent="0.35">
      <c r="B33" s="13" t="s">
        <v>267</v>
      </c>
      <c r="C33" s="46">
        <f>'Input Tab'!D75</f>
        <v>0</v>
      </c>
      <c r="D33" s="60"/>
    </row>
    <row r="34" spans="2:6" x14ac:dyDescent="0.35">
      <c r="B34" s="13" t="s">
        <v>268</v>
      </c>
      <c r="C34" s="24">
        <v>0</v>
      </c>
      <c r="D34" s="60"/>
    </row>
    <row r="35" spans="2:6" x14ac:dyDescent="0.35">
      <c r="B35" s="13" t="s">
        <v>269</v>
      </c>
      <c r="C35" s="24">
        <f>D21</f>
        <v>0</v>
      </c>
      <c r="D35" s="60"/>
    </row>
    <row r="36" spans="2:6" x14ac:dyDescent="0.35">
      <c r="B36" s="13" t="s">
        <v>270</v>
      </c>
      <c r="C36" s="24">
        <v>0</v>
      </c>
      <c r="D36" s="60"/>
    </row>
    <row r="37" spans="2:6" x14ac:dyDescent="0.35">
      <c r="B37" s="13" t="s">
        <v>271</v>
      </c>
      <c r="C37" s="24">
        <f>D25</f>
        <v>0</v>
      </c>
      <c r="D37" s="60"/>
    </row>
    <row r="38" spans="2:6" x14ac:dyDescent="0.35">
      <c r="B38" s="13" t="s">
        <v>272</v>
      </c>
      <c r="C38" s="24">
        <v>0</v>
      </c>
      <c r="D38" s="60"/>
    </row>
    <row r="39" spans="2:6" x14ac:dyDescent="0.35">
      <c r="B39" s="13" t="s">
        <v>273</v>
      </c>
      <c r="C39" s="24">
        <f>D26</f>
        <v>0</v>
      </c>
      <c r="D39" s="60"/>
    </row>
    <row r="40" spans="2:6" x14ac:dyDescent="0.35">
      <c r="B40" s="13" t="s">
        <v>274</v>
      </c>
      <c r="C40" s="24">
        <f>D8</f>
        <v>0</v>
      </c>
      <c r="D40" s="60"/>
    </row>
    <row r="41" spans="2:6" x14ac:dyDescent="0.35">
      <c r="B41" s="64" t="s">
        <v>275</v>
      </c>
      <c r="C41" s="35">
        <f>D22</f>
        <v>0</v>
      </c>
      <c r="D41" s="60"/>
    </row>
    <row r="42" spans="2:6" x14ac:dyDescent="0.35">
      <c r="B42" s="13" t="s">
        <v>276</v>
      </c>
      <c r="C42" s="24">
        <f>SUM(C33:C41)</f>
        <v>0</v>
      </c>
      <c r="D42" s="60"/>
    </row>
    <row r="43" spans="2:6" x14ac:dyDescent="0.35">
      <c r="B43" s="13"/>
      <c r="D43" s="60"/>
    </row>
    <row r="44" spans="2:6" x14ac:dyDescent="0.35">
      <c r="B44" s="63" t="s">
        <v>277</v>
      </c>
      <c r="D44" s="71" t="s">
        <v>256</v>
      </c>
    </row>
    <row r="45" spans="2:6" x14ac:dyDescent="0.35">
      <c r="B45" s="13" t="s">
        <v>307</v>
      </c>
      <c r="C45" s="24">
        <f>C7+D7</f>
        <v>77.637180000000001</v>
      </c>
      <c r="D45" s="67">
        <f>C45*$C$50</f>
        <v>0</v>
      </c>
    </row>
    <row r="46" spans="2:6" x14ac:dyDescent="0.35">
      <c r="B46" s="13" t="s">
        <v>311</v>
      </c>
      <c r="C46" s="24">
        <f>C11+D11</f>
        <v>0</v>
      </c>
      <c r="D46" s="67">
        <f t="shared" ref="D46:D47" si="3">C46*$C$50</f>
        <v>0</v>
      </c>
    </row>
    <row r="47" spans="2:6" x14ac:dyDescent="0.35">
      <c r="B47" s="64" t="s">
        <v>312</v>
      </c>
      <c r="C47" s="35">
        <f>C12+D12</f>
        <v>0</v>
      </c>
      <c r="D47" s="72">
        <f t="shared" si="3"/>
        <v>0</v>
      </c>
    </row>
    <row r="48" spans="2:6" x14ac:dyDescent="0.35">
      <c r="B48" s="13" t="s">
        <v>59</v>
      </c>
      <c r="C48" s="14">
        <f>SUM(C45:C47)</f>
        <v>77.637180000000001</v>
      </c>
      <c r="D48" s="77">
        <f>SUM(D45:D47)</f>
        <v>0</v>
      </c>
      <c r="E48" s="24">
        <f>C42-D48</f>
        <v>0</v>
      </c>
      <c r="F48" t="s">
        <v>263</v>
      </c>
    </row>
    <row r="49" spans="2:4" x14ac:dyDescent="0.35">
      <c r="B49" s="13"/>
      <c r="D49" s="60"/>
    </row>
    <row r="50" spans="2:4" x14ac:dyDescent="0.35">
      <c r="B50" s="73" t="s">
        <v>265</v>
      </c>
      <c r="C50" s="78">
        <f>C42/C48</f>
        <v>0</v>
      </c>
      <c r="D50" s="66"/>
    </row>
    <row r="52" spans="2:4" x14ac:dyDescent="0.35">
      <c r="B52" s="79"/>
      <c r="C52" s="69" t="s">
        <v>278</v>
      </c>
      <c r="D52" s="80"/>
    </row>
    <row r="53" spans="2:4" x14ac:dyDescent="0.35">
      <c r="B53" s="13" t="s">
        <v>279</v>
      </c>
      <c r="C53" s="46">
        <f>'Input Tab'!D138</f>
        <v>0</v>
      </c>
      <c r="D53" s="60"/>
    </row>
    <row r="54" spans="2:4" x14ac:dyDescent="0.35">
      <c r="B54" s="13" t="s">
        <v>280</v>
      </c>
      <c r="C54" s="24">
        <f>D9</f>
        <v>0</v>
      </c>
      <c r="D54" s="60"/>
    </row>
    <row r="55" spans="2:4" x14ac:dyDescent="0.35">
      <c r="B55" s="13" t="s">
        <v>280</v>
      </c>
      <c r="C55" s="24">
        <f>D23</f>
        <v>0</v>
      </c>
      <c r="D55" s="60"/>
    </row>
    <row r="56" spans="2:4" x14ac:dyDescent="0.35">
      <c r="B56" s="13"/>
      <c r="D56" s="60"/>
    </row>
    <row r="57" spans="2:4" x14ac:dyDescent="0.35">
      <c r="B57" s="13" t="s">
        <v>282</v>
      </c>
      <c r="C57" s="46">
        <f>'Input Tab'!D96</f>
        <v>0</v>
      </c>
      <c r="D57" s="60"/>
    </row>
    <row r="58" spans="2:4" x14ac:dyDescent="0.35">
      <c r="B58" s="13" t="s">
        <v>283</v>
      </c>
      <c r="C58" s="24">
        <f>D10</f>
        <v>0</v>
      </c>
      <c r="D58" s="60"/>
    </row>
    <row r="59" spans="2:4" x14ac:dyDescent="0.35">
      <c r="B59" s="13" t="s">
        <v>283</v>
      </c>
      <c r="C59" s="24">
        <f>D24</f>
        <v>0</v>
      </c>
      <c r="D59" s="60"/>
    </row>
    <row r="60" spans="2:4" x14ac:dyDescent="0.35">
      <c r="B60" s="13"/>
      <c r="D60" s="60"/>
    </row>
    <row r="61" spans="2:4" x14ac:dyDescent="0.35">
      <c r="B61" s="13" t="s">
        <v>285</v>
      </c>
      <c r="C61" s="46">
        <f>'Input Tab'!D146+D11</f>
        <v>0</v>
      </c>
      <c r="D61" s="60"/>
    </row>
    <row r="62" spans="2:4" x14ac:dyDescent="0.35">
      <c r="B62" s="13" t="s">
        <v>286</v>
      </c>
      <c r="C62" s="24">
        <f>D46</f>
        <v>0</v>
      </c>
      <c r="D62" s="60"/>
    </row>
    <row r="63" spans="2:4" x14ac:dyDescent="0.35">
      <c r="B63" s="13"/>
      <c r="D63" s="60"/>
    </row>
    <row r="64" spans="2:4" x14ac:dyDescent="0.35">
      <c r="B64" s="13" t="s">
        <v>287</v>
      </c>
      <c r="C64" s="46">
        <f>'Input Tab'!D154+D12</f>
        <v>0</v>
      </c>
      <c r="D64" s="60"/>
    </row>
    <row r="65" spans="2:14" x14ac:dyDescent="0.35">
      <c r="B65" s="64" t="s">
        <v>288</v>
      </c>
      <c r="C65" s="35">
        <f>D47</f>
        <v>0</v>
      </c>
      <c r="D65" s="60"/>
      <c r="F65" s="68"/>
      <c r="G65" s="69" t="s">
        <v>289</v>
      </c>
      <c r="H65" s="91"/>
      <c r="I65" s="70"/>
      <c r="K65" s="68"/>
      <c r="L65" s="69" t="s">
        <v>290</v>
      </c>
      <c r="M65" s="91"/>
      <c r="N65" s="70"/>
    </row>
    <row r="66" spans="2:14" x14ac:dyDescent="0.35">
      <c r="B66" s="13"/>
      <c r="D66" s="60"/>
      <c r="F66" s="13"/>
      <c r="I66" s="60"/>
      <c r="K66" s="13"/>
      <c r="N66" s="60"/>
    </row>
    <row r="67" spans="2:14" x14ac:dyDescent="0.35">
      <c r="B67" s="63" t="s">
        <v>291</v>
      </c>
      <c r="C67" s="24">
        <f>SUM(C53:C65)</f>
        <v>0</v>
      </c>
      <c r="D67" s="60"/>
      <c r="F67" s="83" t="s">
        <v>224</v>
      </c>
      <c r="G67" s="24">
        <f>C67</f>
        <v>0</v>
      </c>
      <c r="I67" s="60"/>
      <c r="K67" s="83" t="s">
        <v>224</v>
      </c>
      <c r="L67" s="24">
        <f>G67</f>
        <v>0</v>
      </c>
      <c r="N67" s="60"/>
    </row>
    <row r="68" spans="2:14" x14ac:dyDescent="0.35">
      <c r="B68" s="13"/>
      <c r="D68" s="60"/>
      <c r="F68" s="13"/>
      <c r="I68" s="60"/>
      <c r="K68" s="13"/>
      <c r="N68" s="60"/>
    </row>
    <row r="69" spans="2:14" x14ac:dyDescent="0.35">
      <c r="B69" s="13" t="s">
        <v>292</v>
      </c>
      <c r="D69" s="60"/>
      <c r="F69" s="13" t="s">
        <v>293</v>
      </c>
      <c r="I69" s="60"/>
      <c r="K69" s="13" t="s">
        <v>294</v>
      </c>
      <c r="N69" s="60"/>
    </row>
    <row r="70" spans="2:14" x14ac:dyDescent="0.35">
      <c r="B70" s="13" t="s">
        <v>307</v>
      </c>
      <c r="C70" s="24">
        <f>C7+D7</f>
        <v>77.637180000000001</v>
      </c>
      <c r="D70" s="60"/>
      <c r="F70" s="88" t="str">
        <f>B70</f>
        <v>Direct Labor + Fringe</v>
      </c>
      <c r="G70" s="24">
        <f>C70</f>
        <v>77.637180000000001</v>
      </c>
      <c r="I70" s="60"/>
      <c r="K70" s="88" t="str">
        <f>F70</f>
        <v>Direct Labor + Fringe</v>
      </c>
      <c r="L70" s="24">
        <f>G70</f>
        <v>77.637180000000001</v>
      </c>
      <c r="N70" s="60"/>
    </row>
    <row r="71" spans="2:14" x14ac:dyDescent="0.35">
      <c r="B71" s="13" t="s">
        <v>295</v>
      </c>
      <c r="C71" s="24">
        <f>D45</f>
        <v>0</v>
      </c>
      <c r="D71" s="60"/>
      <c r="F71" s="88" t="str">
        <f>B71</f>
        <v>Labor OH</v>
      </c>
      <c r="G71" s="24">
        <f>C71</f>
        <v>0</v>
      </c>
      <c r="I71" s="60"/>
      <c r="K71" s="88" t="str">
        <f>F71</f>
        <v>Labor OH</v>
      </c>
      <c r="L71" s="24">
        <f>G71</f>
        <v>0</v>
      </c>
      <c r="N71" s="60"/>
    </row>
    <row r="72" spans="2:14" x14ac:dyDescent="0.35">
      <c r="B72" s="64" t="s">
        <v>296</v>
      </c>
      <c r="C72" s="16">
        <f>'Input Tab'!D13-'Input Tab'!D4</f>
        <v>1</v>
      </c>
      <c r="D72" s="60"/>
      <c r="F72" s="88" t="s">
        <v>297</v>
      </c>
      <c r="G72" s="35">
        <f>'2-Rate FR'!C72-'Input Tab'!D188-'Input Tab'!D189</f>
        <v>1</v>
      </c>
      <c r="I72" s="60"/>
      <c r="K72" s="88" t="s">
        <v>298</v>
      </c>
      <c r="L72" s="35">
        <v>0</v>
      </c>
      <c r="N72" s="60"/>
    </row>
    <row r="73" spans="2:14" x14ac:dyDescent="0.35">
      <c r="B73" s="81" t="s">
        <v>299</v>
      </c>
      <c r="C73" s="82">
        <f>SUM(C70:C72)</f>
        <v>78.637180000000001</v>
      </c>
      <c r="D73" s="60"/>
      <c r="F73" s="13" t="s">
        <v>299</v>
      </c>
      <c r="G73" s="24">
        <f>SUM(G70:G72)</f>
        <v>78.637180000000001</v>
      </c>
      <c r="I73" s="60"/>
      <c r="K73" s="13" t="s">
        <v>299</v>
      </c>
      <c r="L73" s="24">
        <f>SUM(L70:L72)</f>
        <v>77.637180000000001</v>
      </c>
      <c r="N73" s="60"/>
    </row>
    <row r="74" spans="2:14" x14ac:dyDescent="0.35">
      <c r="B74" s="13"/>
      <c r="D74" s="60"/>
      <c r="F74" s="13"/>
      <c r="I74" s="60"/>
      <c r="K74" s="13"/>
      <c r="N74" s="60"/>
    </row>
    <row r="75" spans="2:14" x14ac:dyDescent="0.35">
      <c r="B75" s="73" t="s">
        <v>300</v>
      </c>
      <c r="C75" s="78">
        <f>C67/C73</f>
        <v>0</v>
      </c>
      <c r="D75" s="66"/>
      <c r="F75" s="73" t="s">
        <v>301</v>
      </c>
      <c r="G75" s="78">
        <f>G67/G73</f>
        <v>0</v>
      </c>
      <c r="H75" s="65"/>
      <c r="I75" s="66"/>
      <c r="K75" s="73" t="s">
        <v>301</v>
      </c>
      <c r="L75" s="78">
        <f>L67/L73</f>
        <v>0</v>
      </c>
      <c r="M75" s="65"/>
      <c r="N75" s="66"/>
    </row>
    <row r="76" spans="2:14" x14ac:dyDescent="0.35">
      <c r="F76" s="13"/>
      <c r="I76" s="60"/>
      <c r="K76" s="13"/>
      <c r="N76" s="60"/>
    </row>
    <row r="77" spans="2:14" x14ac:dyDescent="0.35">
      <c r="F77" s="13"/>
      <c r="I77" s="60"/>
      <c r="K77" s="13"/>
      <c r="N77" s="60"/>
    </row>
    <row r="78" spans="2:14" x14ac:dyDescent="0.35">
      <c r="B78" t="s">
        <v>241</v>
      </c>
      <c r="C78" s="24">
        <f>C67+C73</f>
        <v>78.637180000000001</v>
      </c>
      <c r="F78" s="13"/>
      <c r="I78" s="60"/>
      <c r="K78" s="13"/>
      <c r="N78" s="60"/>
    </row>
    <row r="79" spans="2:14" x14ac:dyDescent="0.35">
      <c r="B79" t="s">
        <v>195</v>
      </c>
      <c r="C79" s="24">
        <f>'Input Tab'!D178</f>
        <v>78.637180000000001</v>
      </c>
      <c r="F79" s="13"/>
      <c r="I79" s="60"/>
      <c r="K79" s="13"/>
      <c r="N79" s="60"/>
    </row>
    <row r="80" spans="2:14" x14ac:dyDescent="0.35">
      <c r="F80" s="13"/>
      <c r="I80" s="60"/>
      <c r="K80" s="13"/>
      <c r="N80" s="60"/>
    </row>
    <row r="81" spans="2:14" x14ac:dyDescent="0.35">
      <c r="B81" s="84" t="s">
        <v>243</v>
      </c>
      <c r="C81" s="59"/>
      <c r="F81" s="84" t="s">
        <v>243</v>
      </c>
      <c r="G81" s="59"/>
      <c r="I81" s="60"/>
      <c r="K81" s="84" t="s">
        <v>243</v>
      </c>
      <c r="L81" s="59"/>
      <c r="N81" s="60"/>
    </row>
    <row r="82" spans="2:14" x14ac:dyDescent="0.35">
      <c r="B82" s="83" t="s">
        <v>45</v>
      </c>
      <c r="C82" s="77">
        <f>'Input Tab'!D184</f>
        <v>72.12</v>
      </c>
      <c r="F82" s="83" t="s">
        <v>45</v>
      </c>
      <c r="G82" s="77">
        <f>C82</f>
        <v>72.12</v>
      </c>
      <c r="I82" s="60"/>
      <c r="K82" s="83" t="s">
        <v>45</v>
      </c>
      <c r="L82" s="77">
        <f>G82</f>
        <v>72.12</v>
      </c>
      <c r="N82" s="60"/>
    </row>
    <row r="83" spans="2:14" x14ac:dyDescent="0.35">
      <c r="B83" s="83" t="s">
        <v>313</v>
      </c>
      <c r="C83" s="77">
        <f>C82*C15</f>
        <v>5.5171800000000006</v>
      </c>
      <c r="D83" t="s">
        <v>314</v>
      </c>
      <c r="E83" s="14">
        <f>C82+C83</f>
        <v>77.637180000000001</v>
      </c>
      <c r="F83" s="83" t="str">
        <f>B83</f>
        <v>Fringe as Direct</v>
      </c>
      <c r="G83" s="77">
        <f>C83</f>
        <v>5.5171800000000006</v>
      </c>
      <c r="H83" t="str">
        <f>D83</f>
        <v xml:space="preserve">OH Base = </v>
      </c>
      <c r="I83" s="77">
        <f>E83</f>
        <v>77.637180000000001</v>
      </c>
      <c r="K83" s="83" t="str">
        <f>F83</f>
        <v>Fringe as Direct</v>
      </c>
      <c r="L83" s="77">
        <f>G83</f>
        <v>5.5171800000000006</v>
      </c>
      <c r="M83" t="str">
        <f>H83</f>
        <v xml:space="preserve">OH Base = </v>
      </c>
      <c r="N83" s="77">
        <f>I83</f>
        <v>77.637180000000001</v>
      </c>
    </row>
    <row r="84" spans="2:14" x14ac:dyDescent="0.35">
      <c r="B84" s="83" t="s">
        <v>303</v>
      </c>
      <c r="C84" s="47">
        <f>(C82+C83)*C50</f>
        <v>0</v>
      </c>
      <c r="F84" s="83" t="s">
        <v>303</v>
      </c>
      <c r="G84" s="47">
        <f>C84</f>
        <v>0</v>
      </c>
      <c r="I84" s="60"/>
      <c r="K84" s="83" t="s">
        <v>303</v>
      </c>
      <c r="L84" s="47">
        <f>G84</f>
        <v>0</v>
      </c>
      <c r="N84" s="60"/>
    </row>
    <row r="85" spans="2:14" x14ac:dyDescent="0.35">
      <c r="B85" s="83" t="s">
        <v>239</v>
      </c>
      <c r="C85" s="85">
        <f>'Input Tab'!D192-'Input Tab'!D184</f>
        <v>1</v>
      </c>
      <c r="F85" s="83" t="s">
        <v>239</v>
      </c>
      <c r="G85" s="85">
        <f>C85</f>
        <v>1</v>
      </c>
      <c r="I85" s="60"/>
      <c r="K85" s="83" t="s">
        <v>239</v>
      </c>
      <c r="L85" s="85">
        <f>G85</f>
        <v>1</v>
      </c>
      <c r="N85" s="60"/>
    </row>
    <row r="86" spans="2:14" x14ac:dyDescent="0.35">
      <c r="B86" s="83" t="s">
        <v>59</v>
      </c>
      <c r="C86" s="77">
        <f>SUM(C82:C85)</f>
        <v>78.637180000000001</v>
      </c>
      <c r="D86" t="s">
        <v>315</v>
      </c>
      <c r="F86" s="83" t="s">
        <v>59</v>
      </c>
      <c r="G86" s="77">
        <f>C86</f>
        <v>78.637180000000001</v>
      </c>
      <c r="I86" s="60"/>
      <c r="K86" s="83" t="s">
        <v>59</v>
      </c>
      <c r="L86" s="77">
        <f>G86</f>
        <v>78.637180000000001</v>
      </c>
      <c r="N86" s="60"/>
    </row>
    <row r="87" spans="2:14" x14ac:dyDescent="0.35">
      <c r="B87" s="83" t="s">
        <v>240</v>
      </c>
      <c r="C87" s="86">
        <f>C86*C75</f>
        <v>0</v>
      </c>
      <c r="F87" s="83" t="s">
        <v>240</v>
      </c>
      <c r="G87" s="85">
        <f>(G86-'Input Tab'!D188-'Input Tab'!D189)*'2-Rate FR'!G75</f>
        <v>0</v>
      </c>
      <c r="H87" t="s">
        <v>305</v>
      </c>
      <c r="I87" s="77">
        <f>G86-'Input Tab'!D189-'Input Tab'!D188</f>
        <v>78.637180000000001</v>
      </c>
      <c r="K87" s="83" t="s">
        <v>240</v>
      </c>
      <c r="L87" s="85">
        <f>(L82+L83+L84)*'2-Rate FR'!L75</f>
        <v>0</v>
      </c>
      <c r="M87" t="s">
        <v>196</v>
      </c>
      <c r="N87" s="67">
        <f>L82+L83+L84</f>
        <v>77.637180000000001</v>
      </c>
    </row>
    <row r="88" spans="2:14" x14ac:dyDescent="0.35">
      <c r="B88" s="83" t="s">
        <v>197</v>
      </c>
      <c r="C88" s="67">
        <f>C86+C87</f>
        <v>78.637180000000001</v>
      </c>
      <c r="F88" s="83" t="s">
        <v>197</v>
      </c>
      <c r="G88" s="77">
        <f>G86+G87</f>
        <v>78.637180000000001</v>
      </c>
      <c r="I88" s="60"/>
      <c r="K88" s="83" t="s">
        <v>197</v>
      </c>
      <c r="L88" s="77">
        <f>L86+L87</f>
        <v>78.637180000000001</v>
      </c>
      <c r="N88" s="60"/>
    </row>
    <row r="89" spans="2:14" x14ac:dyDescent="0.35">
      <c r="B89" s="83" t="s">
        <v>198</v>
      </c>
      <c r="C89" s="72">
        <f>C88*'Input Tab'!I195</f>
        <v>5.504602600000001</v>
      </c>
      <c r="F89" s="83" t="s">
        <v>198</v>
      </c>
      <c r="G89" s="86">
        <f>G88*'Input Tab'!I195</f>
        <v>5.504602600000001</v>
      </c>
      <c r="I89" s="60"/>
      <c r="K89" s="83" t="s">
        <v>198</v>
      </c>
      <c r="L89" s="86">
        <f>L88*'Input Tab'!I195</f>
        <v>5.504602600000001</v>
      </c>
      <c r="N89" s="60"/>
    </row>
    <row r="90" spans="2:14" x14ac:dyDescent="0.35">
      <c r="B90" s="87" t="s">
        <v>247</v>
      </c>
      <c r="C90" s="72">
        <f>C88+C89</f>
        <v>84.141782599999999</v>
      </c>
      <c r="F90" s="87" t="s">
        <v>247</v>
      </c>
      <c r="G90" s="72">
        <f>G88+G89</f>
        <v>84.141782599999999</v>
      </c>
      <c r="H90" s="65"/>
      <c r="I90" s="66"/>
      <c r="K90" s="87" t="s">
        <v>247</v>
      </c>
      <c r="L90" s="72">
        <f>L88+L89</f>
        <v>84.141782599999999</v>
      </c>
      <c r="M90" s="65"/>
      <c r="N90" s="66"/>
    </row>
    <row r="92" spans="2:14" x14ac:dyDescent="0.35">
      <c r="B92" s="10" t="s">
        <v>200</v>
      </c>
    </row>
    <row r="93" spans="2:14" x14ac:dyDescent="0.35">
      <c r="B93" s="17" t="s">
        <v>201</v>
      </c>
      <c r="C93" s="26">
        <f>(C84+C87)/C82</f>
        <v>0</v>
      </c>
    </row>
    <row r="94" spans="2:14" x14ac:dyDescent="0.35">
      <c r="B94" s="17" t="s">
        <v>202</v>
      </c>
      <c r="C94" s="26">
        <f>1-C95</f>
        <v>1</v>
      </c>
      <c r="G94" s="27">
        <f>1-G95</f>
        <v>1</v>
      </c>
      <c r="L94" s="27">
        <f>1-L95</f>
        <v>0.98728336901196101</v>
      </c>
    </row>
    <row r="95" spans="2:14" x14ac:dyDescent="0.35">
      <c r="B95" s="17" t="s">
        <v>203</v>
      </c>
      <c r="C95" s="26">
        <f>(('Input Tab'!D186+'Input Tab'!D189)*'2-Rate FR'!C75)/C88</f>
        <v>0</v>
      </c>
      <c r="G95" s="26">
        <f>(('Input Tab'!D186*'2-Rate FR'!G75)+'Input Tab'!D189)/G88</f>
        <v>0</v>
      </c>
      <c r="L95" s="26">
        <f>('Input Tab'!D189+'Input Tab'!D186)/L88</f>
        <v>1.2716630988038991E-2</v>
      </c>
    </row>
    <row r="96" spans="2:14" x14ac:dyDescent="0.35">
      <c r="B96" s="17" t="s">
        <v>204</v>
      </c>
      <c r="C96" s="27">
        <f>1-C97</f>
        <v>1</v>
      </c>
      <c r="G96" s="27">
        <f>1-G97</f>
        <v>1</v>
      </c>
      <c r="L96" s="27">
        <f>1-L97</f>
        <v>1</v>
      </c>
    </row>
    <row r="97" spans="2:12" x14ac:dyDescent="0.35">
      <c r="B97" s="17" t="s">
        <v>205</v>
      </c>
      <c r="C97" s="26">
        <f>('Input Tab'!D189*'2-Rate FR'!C75)/'2-Rate FR'!C88</f>
        <v>0</v>
      </c>
      <c r="G97" s="26">
        <f>'Input Tab'!D189/'2-Rate FR'!G88</f>
        <v>0</v>
      </c>
      <c r="L97" s="26">
        <f>'Input Tab'!D189/'2-Rate FR'!L88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opLeftCell="A10" workbookViewId="0">
      <selection activeCell="C32" sqref="C32"/>
    </sheetView>
  </sheetViews>
  <sheetFormatPr defaultRowHeight="14.5" x14ac:dyDescent="0.35"/>
  <cols>
    <col min="1" max="1" width="16" customWidth="1"/>
    <col min="4" max="4" width="24" customWidth="1"/>
  </cols>
  <sheetData>
    <row r="1" spans="1:7" x14ac:dyDescent="0.35">
      <c r="A1" s="34" t="s">
        <v>316</v>
      </c>
    </row>
    <row r="3" spans="1:7" x14ac:dyDescent="0.35">
      <c r="A3" s="34" t="s">
        <v>317</v>
      </c>
      <c r="E3" s="11" t="s">
        <v>318</v>
      </c>
      <c r="F3" s="11"/>
      <c r="G3" s="11" t="s">
        <v>319</v>
      </c>
    </row>
    <row r="4" spans="1:7" x14ac:dyDescent="0.35">
      <c r="A4" s="90" t="str">
        <f>'Input Tab'!C184</f>
        <v>Direct Labor</v>
      </c>
      <c r="B4" s="15">
        <f>'Input Tab'!D184</f>
        <v>72.12</v>
      </c>
      <c r="C4" s="15"/>
      <c r="D4" s="15"/>
      <c r="E4" s="15">
        <f>B4</f>
        <v>72.12</v>
      </c>
      <c r="F4" s="15"/>
      <c r="G4" s="15">
        <f>E4</f>
        <v>72.12</v>
      </c>
    </row>
    <row r="5" spans="1:7" x14ac:dyDescent="0.35">
      <c r="A5" t="s">
        <v>239</v>
      </c>
      <c r="B5" s="15">
        <f>'Input Tab'!D192-'Input Tab'!D184</f>
        <v>1</v>
      </c>
      <c r="C5" s="15"/>
      <c r="D5" s="15"/>
      <c r="E5" s="15">
        <f>B5</f>
        <v>1</v>
      </c>
      <c r="F5" s="15"/>
      <c r="G5" s="15">
        <f>E5</f>
        <v>1</v>
      </c>
    </row>
    <row r="6" spans="1:7" x14ac:dyDescent="0.35">
      <c r="A6" t="s">
        <v>240</v>
      </c>
      <c r="B6" s="16">
        <f>'Input Tab'!D193</f>
        <v>5.5171799999999998</v>
      </c>
      <c r="C6" s="15"/>
      <c r="D6" s="15"/>
      <c r="E6" s="16">
        <f>'Input Tab'!N193</f>
        <v>5.5171799999999998</v>
      </c>
      <c r="F6" s="15"/>
      <c r="G6" s="16">
        <f>'Input Tab'!U193</f>
        <v>5.5171800000000006</v>
      </c>
    </row>
    <row r="7" spans="1:7" x14ac:dyDescent="0.35">
      <c r="A7" t="s">
        <v>197</v>
      </c>
      <c r="B7" s="15">
        <f>SUM(B4:B6)</f>
        <v>78.637180000000001</v>
      </c>
      <c r="C7" s="15"/>
      <c r="D7" s="15"/>
      <c r="E7" s="46">
        <f>SUM(E4:E6)</f>
        <v>78.637180000000001</v>
      </c>
      <c r="F7" s="15"/>
      <c r="G7" s="46">
        <f>SUM(G4:G6)</f>
        <v>78.637180000000001</v>
      </c>
    </row>
    <row r="8" spans="1:7" x14ac:dyDescent="0.35">
      <c r="A8" t="s">
        <v>198</v>
      </c>
      <c r="B8" s="16">
        <f>'Input Tab'!D195</f>
        <v>5.504602600000001</v>
      </c>
      <c r="C8" s="15"/>
      <c r="D8" s="15"/>
      <c r="E8" s="16">
        <f>'Input Tab'!N195</f>
        <v>5.504602600000001</v>
      </c>
      <c r="F8" s="15"/>
      <c r="G8" s="16">
        <f>'Input Tab'!U195</f>
        <v>5.504602600000001</v>
      </c>
    </row>
    <row r="9" spans="1:7" x14ac:dyDescent="0.35">
      <c r="A9" t="s">
        <v>199</v>
      </c>
      <c r="B9" s="15">
        <f>B7+B8</f>
        <v>84.141782599999999</v>
      </c>
      <c r="C9" s="15"/>
      <c r="D9" s="15"/>
      <c r="E9" s="15">
        <f>E7+E8</f>
        <v>84.141782599999999</v>
      </c>
      <c r="F9" s="15"/>
      <c r="G9" s="15">
        <f>G7+G8</f>
        <v>84.141782599999999</v>
      </c>
    </row>
    <row r="11" spans="1:7" x14ac:dyDescent="0.35">
      <c r="A11" s="34" t="s">
        <v>320</v>
      </c>
      <c r="E11" s="11" t="s">
        <v>318</v>
      </c>
      <c r="F11" s="11"/>
      <c r="G11" s="11" t="s">
        <v>319</v>
      </c>
    </row>
    <row r="12" spans="1:7" x14ac:dyDescent="0.35">
      <c r="A12" s="14" t="str">
        <f>A4</f>
        <v>Direct Labor</v>
      </c>
      <c r="B12" s="15">
        <f>B4</f>
        <v>72.12</v>
      </c>
      <c r="C12" s="15"/>
      <c r="D12" s="15"/>
      <c r="E12" s="15">
        <f>B12</f>
        <v>72.12</v>
      </c>
      <c r="F12" s="15"/>
      <c r="G12" s="15">
        <f>E12</f>
        <v>72.12</v>
      </c>
    </row>
    <row r="13" spans="1:7" x14ac:dyDescent="0.35">
      <c r="A13" s="90" t="s">
        <v>313</v>
      </c>
      <c r="B13" s="15">
        <f>'Fringe as Direct'!C24</f>
        <v>5.5171800000000006</v>
      </c>
      <c r="C13" s="15"/>
      <c r="D13" s="15"/>
      <c r="E13" s="15">
        <f>B13</f>
        <v>5.5171800000000006</v>
      </c>
      <c r="F13" s="15"/>
      <c r="G13" s="15">
        <f>E13</f>
        <v>5.5171800000000006</v>
      </c>
    </row>
    <row r="14" spans="1:7" x14ac:dyDescent="0.35">
      <c r="A14" t="s">
        <v>239</v>
      </c>
      <c r="B14" s="15">
        <f>B5</f>
        <v>1</v>
      </c>
      <c r="C14" s="15"/>
      <c r="D14" s="15"/>
      <c r="E14" s="15">
        <f>B14</f>
        <v>1</v>
      </c>
      <c r="F14" s="15"/>
      <c r="G14" s="15">
        <f>E14</f>
        <v>1</v>
      </c>
    </row>
    <row r="15" spans="1:7" x14ac:dyDescent="0.35">
      <c r="A15" t="s">
        <v>240</v>
      </c>
      <c r="B15" s="16">
        <f>'Fringe as Direct'!C27</f>
        <v>0</v>
      </c>
      <c r="C15" s="15"/>
      <c r="D15" s="15"/>
      <c r="E15" s="16">
        <f>'Fringe as Direct'!J27</f>
        <v>0</v>
      </c>
      <c r="F15" s="15"/>
      <c r="G15" s="16">
        <f>'Fringe as Direct'!O27</f>
        <v>0</v>
      </c>
    </row>
    <row r="16" spans="1:7" x14ac:dyDescent="0.35">
      <c r="A16" t="s">
        <v>197</v>
      </c>
      <c r="B16" s="15">
        <f>SUM(B12:B15)</f>
        <v>78.637180000000001</v>
      </c>
      <c r="C16" s="15"/>
      <c r="D16" s="15"/>
      <c r="E16" s="46">
        <f>SUM(E12:E15)</f>
        <v>78.637180000000001</v>
      </c>
      <c r="F16" s="15"/>
      <c r="G16" s="46">
        <f>SUM(G12:G15)</f>
        <v>78.637180000000001</v>
      </c>
    </row>
    <row r="17" spans="1:7" x14ac:dyDescent="0.35">
      <c r="A17" t="s">
        <v>198</v>
      </c>
      <c r="B17" s="16">
        <f>'Fringe as Direct'!C29</f>
        <v>5.504602600000001</v>
      </c>
      <c r="C17" s="15"/>
      <c r="D17" s="15"/>
      <c r="E17" s="16">
        <f>'Fringe as Direct'!J29</f>
        <v>5.504602600000001</v>
      </c>
      <c r="F17" s="15"/>
      <c r="G17" s="16">
        <f>'Fringe as Direct'!O29</f>
        <v>5.504602600000001</v>
      </c>
    </row>
    <row r="18" spans="1:7" x14ac:dyDescent="0.35">
      <c r="A18" t="s">
        <v>199</v>
      </c>
      <c r="B18" s="15">
        <f>B16+B17</f>
        <v>84.141782599999999</v>
      </c>
      <c r="C18" s="15"/>
      <c r="D18" s="15"/>
      <c r="E18" s="15">
        <f>E16+E17</f>
        <v>84.141782599999999</v>
      </c>
      <c r="F18" s="15"/>
      <c r="G18" s="15">
        <f>G16+G17</f>
        <v>84.141782599999999</v>
      </c>
    </row>
    <row r="20" spans="1:7" x14ac:dyDescent="0.35">
      <c r="A20" s="34" t="s">
        <v>321</v>
      </c>
      <c r="E20" s="11" t="s">
        <v>318</v>
      </c>
      <c r="F20" s="11"/>
      <c r="G20" s="11" t="s">
        <v>319</v>
      </c>
    </row>
    <row r="21" spans="1:7" x14ac:dyDescent="0.35">
      <c r="A21" s="14" t="str">
        <f>A12</f>
        <v>Direct Labor</v>
      </c>
      <c r="B21" s="15">
        <f>B12</f>
        <v>72.12</v>
      </c>
      <c r="C21" s="15"/>
      <c r="D21" s="15"/>
      <c r="E21" s="15">
        <f>B21</f>
        <v>72.12</v>
      </c>
      <c r="F21" s="15"/>
      <c r="G21" s="15">
        <f>E21</f>
        <v>72.12</v>
      </c>
    </row>
    <row r="22" spans="1:7" x14ac:dyDescent="0.35">
      <c r="A22" s="90" t="s">
        <v>303</v>
      </c>
      <c r="B22" s="15">
        <f>'2-Rate'!C83</f>
        <v>5.5171800000000006</v>
      </c>
      <c r="C22" s="15"/>
      <c r="D22" s="15"/>
      <c r="E22" s="15">
        <f>B22</f>
        <v>5.5171800000000006</v>
      </c>
      <c r="F22" s="15"/>
      <c r="G22" s="15">
        <f>E22</f>
        <v>5.5171800000000006</v>
      </c>
    </row>
    <row r="23" spans="1:7" x14ac:dyDescent="0.35">
      <c r="A23" t="s">
        <v>239</v>
      </c>
      <c r="B23" s="15">
        <f>B14</f>
        <v>1</v>
      </c>
      <c r="C23" s="15"/>
      <c r="D23" s="15"/>
      <c r="E23" s="15">
        <f>B23</f>
        <v>1</v>
      </c>
      <c r="F23" s="15"/>
      <c r="G23" s="15">
        <f>E23</f>
        <v>1</v>
      </c>
    </row>
    <row r="24" spans="1:7" x14ac:dyDescent="0.35">
      <c r="A24" t="s">
        <v>240</v>
      </c>
      <c r="B24" s="16">
        <f>'2-Rate'!C86</f>
        <v>0</v>
      </c>
      <c r="C24" s="15"/>
      <c r="D24" s="15"/>
      <c r="E24" s="16">
        <f>'2-Rate'!G86</f>
        <v>0</v>
      </c>
      <c r="F24" s="15"/>
      <c r="G24" s="16">
        <f>'2-Rate'!L86</f>
        <v>0</v>
      </c>
    </row>
    <row r="25" spans="1:7" x14ac:dyDescent="0.35">
      <c r="A25" t="s">
        <v>197</v>
      </c>
      <c r="B25" s="15">
        <f>SUM(B21:B24)</f>
        <v>78.637180000000001</v>
      </c>
      <c r="C25" s="15"/>
      <c r="D25" s="15"/>
      <c r="E25" s="46">
        <f>SUM(E21:E24)</f>
        <v>78.637180000000001</v>
      </c>
      <c r="F25" s="15"/>
      <c r="G25" s="46">
        <f>SUM(G21:G24)</f>
        <v>78.637180000000001</v>
      </c>
    </row>
    <row r="26" spans="1:7" x14ac:dyDescent="0.35">
      <c r="A26" t="s">
        <v>198</v>
      </c>
      <c r="B26" s="16">
        <f>'2-Rate'!C88</f>
        <v>5.504602600000001</v>
      </c>
      <c r="C26" s="15"/>
      <c r="D26" s="15"/>
      <c r="E26" s="16">
        <f>'2-Rate'!G88</f>
        <v>5.504602600000001</v>
      </c>
      <c r="F26" s="15"/>
      <c r="G26" s="16">
        <f>'2-Rate'!L88</f>
        <v>5.504602600000001</v>
      </c>
    </row>
    <row r="27" spans="1:7" x14ac:dyDescent="0.35">
      <c r="A27" t="s">
        <v>199</v>
      </c>
      <c r="B27" s="15">
        <f>B25+B26</f>
        <v>84.141782599999999</v>
      </c>
      <c r="C27" s="15"/>
      <c r="D27" s="15"/>
      <c r="E27" s="15">
        <f>E25+E26</f>
        <v>84.141782599999999</v>
      </c>
      <c r="F27" s="15"/>
      <c r="G27" s="15">
        <f>G25+G26</f>
        <v>84.141782599999999</v>
      </c>
    </row>
    <row r="28" spans="1:7" x14ac:dyDescent="0.35">
      <c r="A28" s="34"/>
      <c r="E28" s="11"/>
      <c r="F28" s="11"/>
      <c r="G28" s="11"/>
    </row>
    <row r="29" spans="1:7" x14ac:dyDescent="0.35">
      <c r="A29" s="34" t="s">
        <v>322</v>
      </c>
      <c r="E29" s="11" t="s">
        <v>318</v>
      </c>
      <c r="F29" s="11"/>
      <c r="G29" s="11" t="s">
        <v>319</v>
      </c>
    </row>
    <row r="30" spans="1:7" x14ac:dyDescent="0.35">
      <c r="A30" s="14" t="str">
        <f>A21</f>
        <v>Direct Labor</v>
      </c>
      <c r="B30" s="15">
        <f>B21</f>
        <v>72.12</v>
      </c>
      <c r="C30" s="15"/>
      <c r="D30" s="15"/>
      <c r="E30" s="15">
        <f>B30</f>
        <v>72.12</v>
      </c>
      <c r="F30" s="15"/>
      <c r="G30" s="15">
        <f>E30</f>
        <v>72.12</v>
      </c>
    </row>
    <row r="31" spans="1:7" x14ac:dyDescent="0.35">
      <c r="A31" s="14" t="s">
        <v>313</v>
      </c>
      <c r="B31" s="15">
        <f>'2-Rate FR'!C83</f>
        <v>5.5171800000000006</v>
      </c>
      <c r="C31" s="15"/>
      <c r="D31" s="15"/>
      <c r="E31" s="15">
        <f>'2-Rate FR'!G83</f>
        <v>5.5171800000000006</v>
      </c>
      <c r="F31" s="15"/>
      <c r="G31" s="15">
        <f>E31</f>
        <v>5.5171800000000006</v>
      </c>
    </row>
    <row r="32" spans="1:7" x14ac:dyDescent="0.35">
      <c r="A32" s="90" t="s">
        <v>303</v>
      </c>
      <c r="B32" s="15">
        <f>'2-Rate FR'!C84</f>
        <v>0</v>
      </c>
      <c r="C32" s="15"/>
      <c r="D32" s="15"/>
      <c r="E32" s="15">
        <f>B32</f>
        <v>0</v>
      </c>
      <c r="F32" s="15"/>
      <c r="G32" s="15">
        <f>E32</f>
        <v>0</v>
      </c>
    </row>
    <row r="33" spans="1:7" x14ac:dyDescent="0.35">
      <c r="A33" t="s">
        <v>239</v>
      </c>
      <c r="B33" s="15">
        <f>B23</f>
        <v>1</v>
      </c>
      <c r="C33" s="15"/>
      <c r="D33" s="15"/>
      <c r="E33" s="15">
        <f>B33</f>
        <v>1</v>
      </c>
      <c r="F33" s="15"/>
      <c r="G33" s="15">
        <f>E33</f>
        <v>1</v>
      </c>
    </row>
    <row r="34" spans="1:7" x14ac:dyDescent="0.35">
      <c r="A34" t="s">
        <v>240</v>
      </c>
      <c r="B34" s="16">
        <f>'2-Rate FR'!C87</f>
        <v>0</v>
      </c>
      <c r="C34" s="15"/>
      <c r="D34" s="15"/>
      <c r="E34" s="16">
        <f>'2-Rate FR'!G87</f>
        <v>0</v>
      </c>
      <c r="F34" s="15"/>
      <c r="G34" s="16">
        <f>'2-Rate FR'!L87</f>
        <v>0</v>
      </c>
    </row>
    <row r="35" spans="1:7" x14ac:dyDescent="0.35">
      <c r="A35" t="s">
        <v>197</v>
      </c>
      <c r="B35" s="15">
        <f>SUM(B30:B34)</f>
        <v>78.637180000000001</v>
      </c>
      <c r="C35" s="15"/>
      <c r="D35" s="15"/>
      <c r="E35" s="46">
        <f>SUM(E30:E34)</f>
        <v>78.637180000000001</v>
      </c>
      <c r="F35" s="15"/>
      <c r="G35" s="46">
        <f>SUM(G30:G34)</f>
        <v>78.637180000000001</v>
      </c>
    </row>
    <row r="36" spans="1:7" x14ac:dyDescent="0.35">
      <c r="A36" t="s">
        <v>198</v>
      </c>
      <c r="B36" s="16">
        <f>'2-Rate FR'!C89</f>
        <v>5.504602600000001</v>
      </c>
      <c r="C36" s="15"/>
      <c r="D36" s="15"/>
      <c r="E36" s="16">
        <f>'2-Rate FR'!G89</f>
        <v>5.504602600000001</v>
      </c>
      <c r="F36" s="15"/>
      <c r="G36" s="16">
        <f>'2-Rate FR'!L89</f>
        <v>5.504602600000001</v>
      </c>
    </row>
    <row r="37" spans="1:7" x14ac:dyDescent="0.35">
      <c r="A37" t="s">
        <v>199</v>
      </c>
      <c r="B37" s="15">
        <f>B35+B36</f>
        <v>84.141782599999999</v>
      </c>
      <c r="C37" s="15"/>
      <c r="D37" s="15"/>
      <c r="E37" s="15">
        <f>E35+E36</f>
        <v>84.141782599999999</v>
      </c>
      <c r="F37" s="15"/>
      <c r="G37" s="15">
        <f>G35+G36</f>
        <v>84.141782599999999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Instructions</vt:lpstr>
      <vt:lpstr>Basics</vt:lpstr>
      <vt:lpstr>FAR</vt:lpstr>
      <vt:lpstr>Input Tab</vt:lpstr>
      <vt:lpstr>PDF</vt:lpstr>
      <vt:lpstr>Fringe as Direct</vt:lpstr>
      <vt:lpstr>2-Rate</vt:lpstr>
      <vt:lpstr>2-Rate FR</vt:lpstr>
      <vt:lpstr>Compare</vt:lpstr>
      <vt:lpstr>LDexpanded</vt:lpstr>
      <vt:lpstr>'Input Tab'!Print_Titles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Dave's Desktop</dc:creator>
  <cp:keywords/>
  <dc:description/>
  <cp:lastModifiedBy>Dave Donley</cp:lastModifiedBy>
  <cp:revision/>
  <dcterms:created xsi:type="dcterms:W3CDTF">2014-12-17T22:25:54Z</dcterms:created>
  <dcterms:modified xsi:type="dcterms:W3CDTF">2022-08-23T14:19:39Z</dcterms:modified>
  <cp:category/>
  <cp:contentStatus/>
</cp:coreProperties>
</file>